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laru.local\users\UserData\F03123489\Documents\3_kybermittari\projektin johto ja kehitys\palautteet ja kehitys\kehitysversiot_työkalu\v2.1\import\"/>
    </mc:Choice>
  </mc:AlternateContent>
  <xr:revisionPtr revIDLastSave="0" documentId="13_ncr:1_{D04E9F78-A334-48D9-B312-CF1D8E84CDFC}" xr6:coauthVersionLast="47" xr6:coauthVersionMax="47" xr10:uidLastSave="{00000000-0000-0000-0000-000000000000}"/>
  <bookViews>
    <workbookView xWindow="-108" yWindow="-108" windowWidth="23256" windowHeight="12576" tabRatio="951" xr2:uid="{00000000-000D-0000-FFFF-FFFF00000000}"/>
  </bookViews>
  <sheets>
    <sheet name="Ohje" sheetId="55" r:id="rId1"/>
    <sheet name="Vertailu" sheetId="87" r:id="rId2"/>
    <sheet name="Vastaavuus" sheetId="83" r:id="rId3"/>
    <sheet name="Import_KOKU" sheetId="82" r:id="rId4"/>
    <sheet name="Import_Kybermittari" sheetId="32" r:id="rId5"/>
    <sheet name="KOKU-Kybermittari" sheetId="77" r:id="rId6"/>
    <sheet name="Kybermittari_KOKU" sheetId="81" r:id="rId7"/>
    <sheet name="Import_teksti_pohja_KOKU" sheetId="84" r:id="rId8"/>
    <sheet name="Ohje Kehitys" sheetId="86" r:id="rId9"/>
    <sheet name="Investment" sheetId="13" state="hidden" r:id="rId10"/>
    <sheet name="Kehitys" sheetId="72" r:id="rId11"/>
    <sheet name="Parameters" sheetId="7" r:id="rId12"/>
    <sheet name="Languages" sheetId="4" r:id="rId13"/>
    <sheet name="Summary" sheetId="6" r:id="rId14"/>
    <sheet name="NISTmap_v2" sheetId="60" state="hidden" r:id="rId15"/>
  </sheets>
  <definedNames>
    <definedName name="_xlnm._FilterDatabase" localSheetId="3" hidden="1">Import_KOKU!$B$4:$E$127</definedName>
    <definedName name="_xlnm._FilterDatabase" localSheetId="10" hidden="1">Kehitys!$C$24:$I$407</definedName>
    <definedName name="_xlnm._FilterDatabase" localSheetId="5" hidden="1">'KOKU-Kybermittari'!$G$24:$O$193</definedName>
    <definedName name="_xlnm._FilterDatabase" localSheetId="6" hidden="1">Kybermittari_KOKU!$C$24:$Q$413</definedName>
    <definedName name="_xlnm._FilterDatabase" localSheetId="12" hidden="1">Languages!$A$1:$G$622</definedName>
    <definedName name="_xlnm._FilterDatabase" localSheetId="14" hidden="1">NISTmap_v2!$A$1:$G$1</definedName>
    <definedName name="_xlnm._FilterDatabase" localSheetId="8" hidden="1">'Ohje Kehitys'!$C$13:$F$86</definedName>
    <definedName name="_xlnm._FilterDatabase" localSheetId="2" hidden="1">Vastaavuus!$B$4:$L$173</definedName>
    <definedName name="_xlnm._FilterDatabase" localSheetId="1" hidden="1">Vertailu!$B$5:$E$67</definedName>
    <definedName name="_xlnm.Print_Area" localSheetId="13">Summary!$A$1:$W$48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 i="77" l="1"/>
  <c r="F27" i="77"/>
  <c r="F28" i="77"/>
  <c r="F29" i="77"/>
  <c r="F30" i="77"/>
  <c r="F31" i="77"/>
  <c r="F32" i="77"/>
  <c r="F33" i="77"/>
  <c r="F34" i="77"/>
  <c r="F35" i="77"/>
  <c r="F36" i="77"/>
  <c r="F37" i="77"/>
  <c r="F38" i="77"/>
  <c r="F39" i="77"/>
  <c r="F40" i="77"/>
  <c r="F41" i="77"/>
  <c r="F42" i="77"/>
  <c r="F43" i="77"/>
  <c r="F44" i="77"/>
  <c r="F45" i="77"/>
  <c r="F46" i="77"/>
  <c r="F47" i="77"/>
  <c r="F48" i="77"/>
  <c r="F49" i="77"/>
  <c r="F50" i="77"/>
  <c r="F51" i="77"/>
  <c r="F52" i="77"/>
  <c r="F53" i="77"/>
  <c r="F54" i="77"/>
  <c r="F55" i="77"/>
  <c r="F56" i="77"/>
  <c r="F57" i="77"/>
  <c r="F58" i="77"/>
  <c r="F59" i="77"/>
  <c r="F60" i="77"/>
  <c r="F61" i="77"/>
  <c r="F62" i="77"/>
  <c r="F63" i="77"/>
  <c r="F64" i="77"/>
  <c r="F65" i="77"/>
  <c r="F66" i="77"/>
  <c r="F67" i="77"/>
  <c r="F68" i="77"/>
  <c r="F69" i="77"/>
  <c r="F70" i="77"/>
  <c r="F71" i="77"/>
  <c r="F72" i="77"/>
  <c r="F73" i="77"/>
  <c r="F74" i="77"/>
  <c r="F75" i="77"/>
  <c r="F76" i="77"/>
  <c r="F77" i="77"/>
  <c r="F78" i="77"/>
  <c r="F79" i="77"/>
  <c r="F80" i="77"/>
  <c r="F81" i="77"/>
  <c r="F82" i="77"/>
  <c r="F83" i="77"/>
  <c r="F84" i="77"/>
  <c r="F85" i="77"/>
  <c r="F86" i="77"/>
  <c r="F87" i="77"/>
  <c r="F88" i="77"/>
  <c r="F89" i="77"/>
  <c r="F90" i="77"/>
  <c r="F91" i="77"/>
  <c r="F92" i="77"/>
  <c r="F93" i="77"/>
  <c r="F94" i="77"/>
  <c r="F95" i="77"/>
  <c r="F96" i="77"/>
  <c r="F97" i="77"/>
  <c r="F98" i="77"/>
  <c r="F99" i="77"/>
  <c r="F100" i="77"/>
  <c r="F101" i="77"/>
  <c r="F102" i="77"/>
  <c r="F103" i="77"/>
  <c r="F104" i="77"/>
  <c r="F105" i="77"/>
  <c r="F106" i="77"/>
  <c r="F107" i="77"/>
  <c r="F108" i="77"/>
  <c r="F109" i="77"/>
  <c r="F110" i="77"/>
  <c r="F111" i="77"/>
  <c r="F112" i="77"/>
  <c r="F113" i="77"/>
  <c r="F114" i="77"/>
  <c r="F115" i="77"/>
  <c r="F116" i="77"/>
  <c r="F117" i="77"/>
  <c r="F118" i="77"/>
  <c r="F119" i="77"/>
  <c r="F120" i="77"/>
  <c r="F121" i="77"/>
  <c r="F122" i="77"/>
  <c r="F123" i="77"/>
  <c r="F124" i="77"/>
  <c r="F125" i="77"/>
  <c r="F126" i="77"/>
  <c r="F127" i="77"/>
  <c r="F128" i="77"/>
  <c r="F129" i="77"/>
  <c r="F130" i="77"/>
  <c r="F131" i="77"/>
  <c r="F132" i="77"/>
  <c r="F133" i="77"/>
  <c r="F134" i="77"/>
  <c r="F135" i="77"/>
  <c r="F136" i="77"/>
  <c r="F137" i="77"/>
  <c r="F138" i="77"/>
  <c r="F139" i="77"/>
  <c r="F140" i="77"/>
  <c r="F141" i="77"/>
  <c r="F142" i="77"/>
  <c r="F143" i="77"/>
  <c r="F144" i="77"/>
  <c r="F145" i="77"/>
  <c r="F146" i="77"/>
  <c r="F147" i="77"/>
  <c r="F148" i="77"/>
  <c r="F149" i="77"/>
  <c r="F150" i="77"/>
  <c r="F151" i="77"/>
  <c r="F152" i="77"/>
  <c r="F153" i="77"/>
  <c r="F154" i="77"/>
  <c r="F155" i="77"/>
  <c r="F156" i="77"/>
  <c r="F157" i="77"/>
  <c r="F158" i="77"/>
  <c r="F159" i="77"/>
  <c r="F160" i="77"/>
  <c r="F161" i="77"/>
  <c r="F162" i="77"/>
  <c r="F163" i="77"/>
  <c r="F164" i="77"/>
  <c r="F165" i="77"/>
  <c r="F166" i="77"/>
  <c r="F167" i="77"/>
  <c r="F168" i="77"/>
  <c r="F169" i="77"/>
  <c r="F170" i="77"/>
  <c r="F171" i="77"/>
  <c r="F172" i="77"/>
  <c r="F173" i="77"/>
  <c r="F174" i="77"/>
  <c r="F175" i="77"/>
  <c r="F176" i="77"/>
  <c r="F177" i="77"/>
  <c r="F178" i="77"/>
  <c r="F179" i="77"/>
  <c r="F180" i="77"/>
  <c r="F181" i="77"/>
  <c r="F182" i="77"/>
  <c r="F183" i="77"/>
  <c r="F184" i="77"/>
  <c r="F185" i="77"/>
  <c r="F186" i="77"/>
  <c r="F187" i="77"/>
  <c r="F188" i="77"/>
  <c r="F189" i="77"/>
  <c r="F190" i="77"/>
  <c r="F191" i="77"/>
  <c r="F192" i="77"/>
  <c r="F193" i="77"/>
  <c r="F25" i="77"/>
  <c r="M26" i="81" l="1"/>
  <c r="N26" i="81"/>
  <c r="O26" i="81"/>
  <c r="P26" i="81"/>
  <c r="Q26" i="81"/>
  <c r="M27" i="81"/>
  <c r="N27" i="81"/>
  <c r="O27" i="81"/>
  <c r="P27" i="81"/>
  <c r="Q27" i="81"/>
  <c r="M28" i="81"/>
  <c r="N28" i="81"/>
  <c r="O28" i="81"/>
  <c r="P28" i="81"/>
  <c r="Q28" i="81"/>
  <c r="M29" i="81"/>
  <c r="N29" i="81"/>
  <c r="O29" i="81"/>
  <c r="P29" i="81"/>
  <c r="Q29" i="81"/>
  <c r="M30" i="81"/>
  <c r="N30" i="81"/>
  <c r="O30" i="81"/>
  <c r="P30" i="81"/>
  <c r="Q30" i="81"/>
  <c r="M31" i="81"/>
  <c r="N31" i="81"/>
  <c r="O31" i="81"/>
  <c r="P31" i="81"/>
  <c r="Q31" i="81"/>
  <c r="M32" i="81"/>
  <c r="N32" i="81"/>
  <c r="O32" i="81"/>
  <c r="P32" i="81"/>
  <c r="Q32" i="81"/>
  <c r="M33" i="81"/>
  <c r="N33" i="81"/>
  <c r="O33" i="81"/>
  <c r="P33" i="81"/>
  <c r="Q33" i="81"/>
  <c r="M34" i="81"/>
  <c r="N34" i="81"/>
  <c r="O34" i="81"/>
  <c r="P34" i="81"/>
  <c r="Q34" i="81"/>
  <c r="M35" i="81"/>
  <c r="N35" i="81"/>
  <c r="O35" i="81"/>
  <c r="P35" i="81"/>
  <c r="Q35" i="81"/>
  <c r="M36" i="81"/>
  <c r="N36" i="81"/>
  <c r="O36" i="81"/>
  <c r="P36" i="81"/>
  <c r="Q36" i="81"/>
  <c r="M37" i="81"/>
  <c r="N37" i="81"/>
  <c r="O37" i="81"/>
  <c r="P37" i="81"/>
  <c r="Q37" i="81"/>
  <c r="M38" i="81"/>
  <c r="N38" i="81"/>
  <c r="O38" i="81"/>
  <c r="P38" i="81"/>
  <c r="Q38" i="81"/>
  <c r="M39" i="81"/>
  <c r="N39" i="81"/>
  <c r="O39" i="81"/>
  <c r="P39" i="81"/>
  <c r="Q39" i="81"/>
  <c r="M40" i="81"/>
  <c r="N40" i="81"/>
  <c r="O40" i="81"/>
  <c r="P40" i="81"/>
  <c r="Q40" i="81"/>
  <c r="M41" i="81"/>
  <c r="N41" i="81"/>
  <c r="O41" i="81"/>
  <c r="P41" i="81"/>
  <c r="Q41" i="81"/>
  <c r="M42" i="81"/>
  <c r="N42" i="81"/>
  <c r="O42" i="81"/>
  <c r="P42" i="81"/>
  <c r="Q42" i="81"/>
  <c r="M43" i="81"/>
  <c r="N43" i="81"/>
  <c r="O43" i="81"/>
  <c r="P43" i="81"/>
  <c r="Q43" i="81"/>
  <c r="M44" i="81"/>
  <c r="N44" i="81"/>
  <c r="O44" i="81"/>
  <c r="P44" i="81"/>
  <c r="Q44" i="81"/>
  <c r="M45" i="81"/>
  <c r="N45" i="81"/>
  <c r="O45" i="81"/>
  <c r="P45" i="81"/>
  <c r="Q45" i="81"/>
  <c r="M46" i="81"/>
  <c r="N46" i="81"/>
  <c r="O46" i="81"/>
  <c r="P46" i="81"/>
  <c r="Q46" i="81"/>
  <c r="M47" i="81"/>
  <c r="N47" i="81"/>
  <c r="O47" i="81"/>
  <c r="P47" i="81"/>
  <c r="Q47" i="81"/>
  <c r="M48" i="81"/>
  <c r="N48" i="81"/>
  <c r="O48" i="81"/>
  <c r="P48" i="81"/>
  <c r="Q48" i="81"/>
  <c r="M49" i="81"/>
  <c r="N49" i="81"/>
  <c r="O49" i="81"/>
  <c r="P49" i="81"/>
  <c r="Q49" i="81"/>
  <c r="M50" i="81"/>
  <c r="N50" i="81"/>
  <c r="O50" i="81"/>
  <c r="P50" i="81"/>
  <c r="Q50" i="81"/>
  <c r="M51" i="81"/>
  <c r="N51" i="81"/>
  <c r="O51" i="81"/>
  <c r="P51" i="81"/>
  <c r="Q51" i="81"/>
  <c r="M52" i="81"/>
  <c r="N52" i="81"/>
  <c r="O52" i="81"/>
  <c r="P52" i="81"/>
  <c r="Q52" i="81"/>
  <c r="M53" i="81"/>
  <c r="N53" i="81"/>
  <c r="O53" i="81"/>
  <c r="P53" i="81"/>
  <c r="Q53" i="81"/>
  <c r="M54" i="81"/>
  <c r="N54" i="81"/>
  <c r="O54" i="81"/>
  <c r="P54" i="81"/>
  <c r="Q54" i="81"/>
  <c r="M55" i="81"/>
  <c r="N55" i="81"/>
  <c r="O55" i="81"/>
  <c r="P55" i="81"/>
  <c r="Q55" i="81"/>
  <c r="M56" i="81"/>
  <c r="N56" i="81"/>
  <c r="O56" i="81"/>
  <c r="P56" i="81"/>
  <c r="Q56" i="81"/>
  <c r="M57" i="81"/>
  <c r="N57" i="81"/>
  <c r="O57" i="81"/>
  <c r="P57" i="81"/>
  <c r="Q57" i="81"/>
  <c r="M58" i="81"/>
  <c r="N58" i="81"/>
  <c r="O58" i="81"/>
  <c r="P58" i="81"/>
  <c r="Q58" i="81"/>
  <c r="M59" i="81"/>
  <c r="N59" i="81"/>
  <c r="O59" i="81"/>
  <c r="P59" i="81"/>
  <c r="Q59" i="81"/>
  <c r="M60" i="81"/>
  <c r="N60" i="81"/>
  <c r="O60" i="81"/>
  <c r="P60" i="81"/>
  <c r="Q60" i="81"/>
  <c r="M61" i="81"/>
  <c r="N61" i="81"/>
  <c r="O61" i="81"/>
  <c r="P61" i="81"/>
  <c r="Q61" i="81"/>
  <c r="M62" i="81"/>
  <c r="N62" i="81"/>
  <c r="O62" i="81"/>
  <c r="P62" i="81"/>
  <c r="Q62" i="81"/>
  <c r="M63" i="81"/>
  <c r="N63" i="81"/>
  <c r="O63" i="81"/>
  <c r="P63" i="81"/>
  <c r="Q63" i="81"/>
  <c r="M64" i="81"/>
  <c r="N64" i="81"/>
  <c r="O64" i="81"/>
  <c r="P64" i="81"/>
  <c r="Q64" i="81"/>
  <c r="M65" i="81"/>
  <c r="N65" i="81"/>
  <c r="O65" i="81"/>
  <c r="P65" i="81"/>
  <c r="Q65" i="81"/>
  <c r="M66" i="81"/>
  <c r="N66" i="81"/>
  <c r="O66" i="81"/>
  <c r="P66" i="81"/>
  <c r="Q66" i="81"/>
  <c r="M67" i="81"/>
  <c r="N67" i="81"/>
  <c r="O67" i="81"/>
  <c r="P67" i="81"/>
  <c r="Q67" i="81"/>
  <c r="M68" i="81"/>
  <c r="N68" i="81"/>
  <c r="O68" i="81"/>
  <c r="P68" i="81"/>
  <c r="Q68" i="81"/>
  <c r="M69" i="81"/>
  <c r="N69" i="81"/>
  <c r="O69" i="81"/>
  <c r="P69" i="81"/>
  <c r="Q69" i="81"/>
  <c r="M70" i="81"/>
  <c r="N70" i="81"/>
  <c r="O70" i="81"/>
  <c r="P70" i="81"/>
  <c r="Q70" i="81"/>
  <c r="M71" i="81"/>
  <c r="N71" i="81"/>
  <c r="O71" i="81"/>
  <c r="P71" i="81"/>
  <c r="Q71" i="81"/>
  <c r="M72" i="81"/>
  <c r="N72" i="81"/>
  <c r="O72" i="81"/>
  <c r="P72" i="81"/>
  <c r="Q72" i="81"/>
  <c r="M73" i="81"/>
  <c r="N73" i="81"/>
  <c r="O73" i="81"/>
  <c r="P73" i="81"/>
  <c r="Q73" i="81"/>
  <c r="M74" i="81"/>
  <c r="N74" i="81"/>
  <c r="O74" i="81"/>
  <c r="P74" i="81"/>
  <c r="Q74" i="81"/>
  <c r="M75" i="81"/>
  <c r="N75" i="81"/>
  <c r="O75" i="81"/>
  <c r="P75" i="81"/>
  <c r="Q75" i="81"/>
  <c r="M76" i="81"/>
  <c r="N76" i="81"/>
  <c r="O76" i="81"/>
  <c r="P76" i="81"/>
  <c r="Q76" i="81"/>
  <c r="M77" i="81"/>
  <c r="N77" i="81"/>
  <c r="O77" i="81"/>
  <c r="P77" i="81"/>
  <c r="Q77" i="81"/>
  <c r="M78" i="81"/>
  <c r="N78" i="81"/>
  <c r="O78" i="81"/>
  <c r="P78" i="81"/>
  <c r="Q78" i="81"/>
  <c r="M79" i="81"/>
  <c r="N79" i="81"/>
  <c r="O79" i="81"/>
  <c r="P79" i="81"/>
  <c r="Q79" i="81"/>
  <c r="M80" i="81"/>
  <c r="N80" i="81"/>
  <c r="O80" i="81"/>
  <c r="P80" i="81"/>
  <c r="Q80" i="81"/>
  <c r="M81" i="81"/>
  <c r="N81" i="81"/>
  <c r="O81" i="81"/>
  <c r="P81" i="81"/>
  <c r="Q81" i="81"/>
  <c r="M82" i="81"/>
  <c r="N82" i="81"/>
  <c r="O82" i="81"/>
  <c r="P82" i="81"/>
  <c r="Q82" i="81"/>
  <c r="M83" i="81"/>
  <c r="N83" i="81"/>
  <c r="O83" i="81"/>
  <c r="P83" i="81"/>
  <c r="Q83" i="81"/>
  <c r="M84" i="81"/>
  <c r="N84" i="81"/>
  <c r="O84" i="81"/>
  <c r="P84" i="81"/>
  <c r="Q84" i="81"/>
  <c r="M85" i="81"/>
  <c r="N85" i="81"/>
  <c r="O85" i="81"/>
  <c r="P85" i="81"/>
  <c r="Q85" i="81"/>
  <c r="M86" i="81"/>
  <c r="N86" i="81"/>
  <c r="O86" i="81"/>
  <c r="P86" i="81"/>
  <c r="Q86" i="81"/>
  <c r="M87" i="81"/>
  <c r="N87" i="81"/>
  <c r="O87" i="81"/>
  <c r="P87" i="81"/>
  <c r="Q87" i="81"/>
  <c r="M88" i="81"/>
  <c r="N88" i="81"/>
  <c r="O88" i="81"/>
  <c r="P88" i="81"/>
  <c r="Q88" i="81"/>
  <c r="M89" i="81"/>
  <c r="N89" i="81"/>
  <c r="O89" i="81"/>
  <c r="P89" i="81"/>
  <c r="Q89" i="81"/>
  <c r="M90" i="81"/>
  <c r="N90" i="81"/>
  <c r="O90" i="81"/>
  <c r="P90" i="81"/>
  <c r="Q90" i="81"/>
  <c r="M91" i="81"/>
  <c r="N91" i="81"/>
  <c r="O91" i="81"/>
  <c r="P91" i="81"/>
  <c r="Q91" i="81"/>
  <c r="M92" i="81"/>
  <c r="N92" i="81"/>
  <c r="O92" i="81"/>
  <c r="P92" i="81"/>
  <c r="Q92" i="81"/>
  <c r="M93" i="81"/>
  <c r="N93" i="81"/>
  <c r="O93" i="81"/>
  <c r="P93" i="81"/>
  <c r="Q93" i="81"/>
  <c r="M94" i="81"/>
  <c r="N94" i="81"/>
  <c r="O94" i="81"/>
  <c r="P94" i="81"/>
  <c r="Q94" i="81"/>
  <c r="M95" i="81"/>
  <c r="N95" i="81"/>
  <c r="O95" i="81"/>
  <c r="P95" i="81"/>
  <c r="Q95" i="81"/>
  <c r="M96" i="81"/>
  <c r="N96" i="81"/>
  <c r="O96" i="81"/>
  <c r="P96" i="81"/>
  <c r="Q96" i="81"/>
  <c r="M97" i="81"/>
  <c r="N97" i="81"/>
  <c r="O97" i="81"/>
  <c r="P97" i="81"/>
  <c r="Q97" i="81"/>
  <c r="M98" i="81"/>
  <c r="N98" i="81"/>
  <c r="O98" i="81"/>
  <c r="P98" i="81"/>
  <c r="Q98" i="81"/>
  <c r="M99" i="81"/>
  <c r="N99" i="81"/>
  <c r="O99" i="81"/>
  <c r="P99" i="81"/>
  <c r="Q99" i="81"/>
  <c r="M100" i="81"/>
  <c r="N100" i="81"/>
  <c r="O100" i="81"/>
  <c r="P100" i="81"/>
  <c r="Q100" i="81"/>
  <c r="M101" i="81"/>
  <c r="N101" i="81"/>
  <c r="O101" i="81"/>
  <c r="P101" i="81"/>
  <c r="Q101" i="81"/>
  <c r="M102" i="81"/>
  <c r="N102" i="81"/>
  <c r="O102" i="81"/>
  <c r="P102" i="81"/>
  <c r="Q102" i="81"/>
  <c r="M103" i="81"/>
  <c r="N103" i="81"/>
  <c r="O103" i="81"/>
  <c r="P103" i="81"/>
  <c r="Q103" i="81"/>
  <c r="M104" i="81"/>
  <c r="N104" i="81"/>
  <c r="O104" i="81"/>
  <c r="P104" i="81"/>
  <c r="Q104" i="81"/>
  <c r="M105" i="81"/>
  <c r="N105" i="81"/>
  <c r="O105" i="81"/>
  <c r="P105" i="81"/>
  <c r="Q105" i="81"/>
  <c r="M106" i="81"/>
  <c r="N106" i="81"/>
  <c r="O106" i="81"/>
  <c r="P106" i="81"/>
  <c r="Q106" i="81"/>
  <c r="M107" i="81"/>
  <c r="N107" i="81"/>
  <c r="O107" i="81"/>
  <c r="P107" i="81"/>
  <c r="Q107" i="81"/>
  <c r="M108" i="81"/>
  <c r="N108" i="81"/>
  <c r="O108" i="81"/>
  <c r="P108" i="81"/>
  <c r="Q108" i="81"/>
  <c r="M109" i="81"/>
  <c r="N109" i="81"/>
  <c r="O109" i="81"/>
  <c r="P109" i="81"/>
  <c r="Q109" i="81"/>
  <c r="M110" i="81"/>
  <c r="N110" i="81"/>
  <c r="O110" i="81"/>
  <c r="P110" i="81"/>
  <c r="Q110" i="81"/>
  <c r="M111" i="81"/>
  <c r="N111" i="81"/>
  <c r="O111" i="81"/>
  <c r="P111" i="81"/>
  <c r="Q111" i="81"/>
  <c r="M112" i="81"/>
  <c r="N112" i="81"/>
  <c r="O112" i="81"/>
  <c r="P112" i="81"/>
  <c r="Q112" i="81"/>
  <c r="M113" i="81"/>
  <c r="N113" i="81"/>
  <c r="O113" i="81"/>
  <c r="P113" i="81"/>
  <c r="Q113" i="81"/>
  <c r="M114" i="81"/>
  <c r="N114" i="81"/>
  <c r="O114" i="81"/>
  <c r="P114" i="81"/>
  <c r="Q114" i="81"/>
  <c r="M115" i="81"/>
  <c r="N115" i="81"/>
  <c r="O115" i="81"/>
  <c r="P115" i="81"/>
  <c r="Q115" i="81"/>
  <c r="M116" i="81"/>
  <c r="N116" i="81"/>
  <c r="O116" i="81"/>
  <c r="P116" i="81"/>
  <c r="Q116" i="81"/>
  <c r="M117" i="81"/>
  <c r="N117" i="81"/>
  <c r="O117" i="81"/>
  <c r="P117" i="81"/>
  <c r="Q117" i="81"/>
  <c r="M118" i="81"/>
  <c r="N118" i="81"/>
  <c r="O118" i="81"/>
  <c r="P118" i="81"/>
  <c r="Q118" i="81"/>
  <c r="M119" i="81"/>
  <c r="N119" i="81"/>
  <c r="O119" i="81"/>
  <c r="P119" i="81"/>
  <c r="Q119" i="81"/>
  <c r="M120" i="81"/>
  <c r="N120" i="81"/>
  <c r="O120" i="81"/>
  <c r="P120" i="81"/>
  <c r="Q120" i="81"/>
  <c r="M121" i="81"/>
  <c r="N121" i="81"/>
  <c r="O121" i="81"/>
  <c r="P121" i="81"/>
  <c r="Q121" i="81"/>
  <c r="M122" i="81"/>
  <c r="N122" i="81"/>
  <c r="O122" i="81"/>
  <c r="P122" i="81"/>
  <c r="Q122" i="81"/>
  <c r="M123" i="81"/>
  <c r="N123" i="81"/>
  <c r="O123" i="81"/>
  <c r="P123" i="81"/>
  <c r="Q123" i="81"/>
  <c r="M124" i="81"/>
  <c r="N124" i="81"/>
  <c r="O124" i="81"/>
  <c r="P124" i="81"/>
  <c r="Q124" i="81"/>
  <c r="M125" i="81"/>
  <c r="N125" i="81"/>
  <c r="O125" i="81"/>
  <c r="P125" i="81"/>
  <c r="Q125" i="81"/>
  <c r="M126" i="81"/>
  <c r="N126" i="81"/>
  <c r="O126" i="81"/>
  <c r="P126" i="81"/>
  <c r="Q126" i="81"/>
  <c r="M127" i="81"/>
  <c r="N127" i="81"/>
  <c r="O127" i="81"/>
  <c r="P127" i="81"/>
  <c r="Q127" i="81"/>
  <c r="M128" i="81"/>
  <c r="N128" i="81"/>
  <c r="O128" i="81"/>
  <c r="P128" i="81"/>
  <c r="Q128" i="81"/>
  <c r="M129" i="81"/>
  <c r="N129" i="81"/>
  <c r="O129" i="81"/>
  <c r="P129" i="81"/>
  <c r="Q129" i="81"/>
  <c r="M130" i="81"/>
  <c r="N130" i="81"/>
  <c r="O130" i="81"/>
  <c r="P130" i="81"/>
  <c r="Q130" i="81"/>
  <c r="M131" i="81"/>
  <c r="N131" i="81"/>
  <c r="O131" i="81"/>
  <c r="P131" i="81"/>
  <c r="Q131" i="81"/>
  <c r="M132" i="81"/>
  <c r="N132" i="81"/>
  <c r="O132" i="81"/>
  <c r="P132" i="81"/>
  <c r="Q132" i="81"/>
  <c r="M133" i="81"/>
  <c r="N133" i="81"/>
  <c r="O133" i="81"/>
  <c r="P133" i="81"/>
  <c r="Q133" i="81"/>
  <c r="M134" i="81"/>
  <c r="N134" i="81"/>
  <c r="O134" i="81"/>
  <c r="P134" i="81"/>
  <c r="Q134" i="81"/>
  <c r="M135" i="81"/>
  <c r="N135" i="81"/>
  <c r="O135" i="81"/>
  <c r="P135" i="81"/>
  <c r="Q135" i="81"/>
  <c r="M136" i="81"/>
  <c r="N136" i="81"/>
  <c r="O136" i="81"/>
  <c r="P136" i="81"/>
  <c r="Q136" i="81"/>
  <c r="M137" i="81"/>
  <c r="N137" i="81"/>
  <c r="O137" i="81"/>
  <c r="P137" i="81"/>
  <c r="Q137" i="81"/>
  <c r="M138" i="81"/>
  <c r="N138" i="81"/>
  <c r="O138" i="81"/>
  <c r="P138" i="81"/>
  <c r="Q138" i="81"/>
  <c r="M139" i="81"/>
  <c r="N139" i="81"/>
  <c r="O139" i="81"/>
  <c r="P139" i="81"/>
  <c r="Q139" i="81"/>
  <c r="M140" i="81"/>
  <c r="N140" i="81"/>
  <c r="O140" i="81"/>
  <c r="P140" i="81"/>
  <c r="Q140" i="81"/>
  <c r="M141" i="81"/>
  <c r="N141" i="81"/>
  <c r="O141" i="81"/>
  <c r="P141" i="81"/>
  <c r="Q141" i="81"/>
  <c r="M142" i="81"/>
  <c r="N142" i="81"/>
  <c r="O142" i="81"/>
  <c r="P142" i="81"/>
  <c r="Q142" i="81"/>
  <c r="M143" i="81"/>
  <c r="N143" i="81"/>
  <c r="O143" i="81"/>
  <c r="P143" i="81"/>
  <c r="Q143" i="81"/>
  <c r="M144" i="81"/>
  <c r="N144" i="81"/>
  <c r="O144" i="81"/>
  <c r="P144" i="81"/>
  <c r="Q144" i="81"/>
  <c r="M145" i="81"/>
  <c r="N145" i="81"/>
  <c r="O145" i="81"/>
  <c r="P145" i="81"/>
  <c r="Q145" i="81"/>
  <c r="M146" i="81"/>
  <c r="N146" i="81"/>
  <c r="O146" i="81"/>
  <c r="P146" i="81"/>
  <c r="Q146" i="81"/>
  <c r="M147" i="81"/>
  <c r="N147" i="81"/>
  <c r="O147" i="81"/>
  <c r="P147" i="81"/>
  <c r="Q147" i="81"/>
  <c r="M148" i="81"/>
  <c r="N148" i="81"/>
  <c r="O148" i="81"/>
  <c r="P148" i="81"/>
  <c r="Q148" i="81"/>
  <c r="M149" i="81"/>
  <c r="N149" i="81"/>
  <c r="O149" i="81"/>
  <c r="P149" i="81"/>
  <c r="Q149" i="81"/>
  <c r="M150" i="81"/>
  <c r="N150" i="81"/>
  <c r="O150" i="81"/>
  <c r="P150" i="81"/>
  <c r="Q150" i="81"/>
  <c r="M151" i="81"/>
  <c r="N151" i="81"/>
  <c r="O151" i="81"/>
  <c r="P151" i="81"/>
  <c r="Q151" i="81"/>
  <c r="M152" i="81"/>
  <c r="N152" i="81"/>
  <c r="O152" i="81"/>
  <c r="P152" i="81"/>
  <c r="Q152" i="81"/>
  <c r="M153" i="81"/>
  <c r="N153" i="81"/>
  <c r="O153" i="81"/>
  <c r="P153" i="81"/>
  <c r="Q153" i="81"/>
  <c r="M154" i="81"/>
  <c r="N154" i="81"/>
  <c r="O154" i="81"/>
  <c r="P154" i="81"/>
  <c r="Q154" i="81"/>
  <c r="M155" i="81"/>
  <c r="N155" i="81"/>
  <c r="O155" i="81"/>
  <c r="P155" i="81"/>
  <c r="Q155" i="81"/>
  <c r="M156" i="81"/>
  <c r="N156" i="81"/>
  <c r="O156" i="81"/>
  <c r="P156" i="81"/>
  <c r="Q156" i="81"/>
  <c r="M157" i="81"/>
  <c r="N157" i="81"/>
  <c r="O157" i="81"/>
  <c r="P157" i="81"/>
  <c r="Q157" i="81"/>
  <c r="M158" i="81"/>
  <c r="N158" i="81"/>
  <c r="O158" i="81"/>
  <c r="P158" i="81"/>
  <c r="Q158" i="81"/>
  <c r="M159" i="81"/>
  <c r="N159" i="81"/>
  <c r="O159" i="81"/>
  <c r="P159" i="81"/>
  <c r="Q159" i="81"/>
  <c r="M160" i="81"/>
  <c r="N160" i="81"/>
  <c r="O160" i="81"/>
  <c r="P160" i="81"/>
  <c r="Q160" i="81"/>
  <c r="M161" i="81"/>
  <c r="N161" i="81"/>
  <c r="O161" i="81"/>
  <c r="P161" i="81"/>
  <c r="Q161" i="81"/>
  <c r="M162" i="81"/>
  <c r="N162" i="81"/>
  <c r="O162" i="81"/>
  <c r="P162" i="81"/>
  <c r="Q162" i="81"/>
  <c r="M163" i="81"/>
  <c r="N163" i="81"/>
  <c r="O163" i="81"/>
  <c r="P163" i="81"/>
  <c r="Q163" i="81"/>
  <c r="M164" i="81"/>
  <c r="N164" i="81"/>
  <c r="O164" i="81"/>
  <c r="P164" i="81"/>
  <c r="Q164" i="81"/>
  <c r="M165" i="81"/>
  <c r="N165" i="81"/>
  <c r="O165" i="81"/>
  <c r="P165" i="81"/>
  <c r="Q165" i="81"/>
  <c r="M166" i="81"/>
  <c r="N166" i="81"/>
  <c r="O166" i="81"/>
  <c r="P166" i="81"/>
  <c r="Q166" i="81"/>
  <c r="M167" i="81"/>
  <c r="N167" i="81"/>
  <c r="O167" i="81"/>
  <c r="P167" i="81"/>
  <c r="Q167" i="81"/>
  <c r="M168" i="81"/>
  <c r="N168" i="81"/>
  <c r="O168" i="81"/>
  <c r="P168" i="81"/>
  <c r="Q168" i="81"/>
  <c r="M169" i="81"/>
  <c r="N169" i="81"/>
  <c r="O169" i="81"/>
  <c r="P169" i="81"/>
  <c r="Q169" i="81"/>
  <c r="M170" i="81"/>
  <c r="N170" i="81"/>
  <c r="O170" i="81"/>
  <c r="P170" i="81"/>
  <c r="Q170" i="81"/>
  <c r="M171" i="81"/>
  <c r="N171" i="81"/>
  <c r="O171" i="81"/>
  <c r="P171" i="81"/>
  <c r="Q171" i="81"/>
  <c r="M172" i="81"/>
  <c r="N172" i="81"/>
  <c r="O172" i="81"/>
  <c r="P172" i="81"/>
  <c r="Q172" i="81"/>
  <c r="M173" i="81"/>
  <c r="N173" i="81"/>
  <c r="O173" i="81"/>
  <c r="P173" i="81"/>
  <c r="Q173" i="81"/>
  <c r="M174" i="81"/>
  <c r="N174" i="81"/>
  <c r="O174" i="81"/>
  <c r="P174" i="81"/>
  <c r="Q174" i="81"/>
  <c r="M175" i="81"/>
  <c r="N175" i="81"/>
  <c r="O175" i="81"/>
  <c r="P175" i="81"/>
  <c r="Q175" i="81"/>
  <c r="M176" i="81"/>
  <c r="N176" i="81"/>
  <c r="O176" i="81"/>
  <c r="P176" i="81"/>
  <c r="Q176" i="81"/>
  <c r="M177" i="81"/>
  <c r="N177" i="81"/>
  <c r="O177" i="81"/>
  <c r="P177" i="81"/>
  <c r="Q177" i="81"/>
  <c r="M178" i="81"/>
  <c r="N178" i="81"/>
  <c r="O178" i="81"/>
  <c r="P178" i="81"/>
  <c r="Q178" i="81"/>
  <c r="M179" i="81"/>
  <c r="N179" i="81"/>
  <c r="O179" i="81"/>
  <c r="P179" i="81"/>
  <c r="Q179" i="81"/>
  <c r="M180" i="81"/>
  <c r="N180" i="81"/>
  <c r="O180" i="81"/>
  <c r="P180" i="81"/>
  <c r="Q180" i="81"/>
  <c r="M181" i="81"/>
  <c r="N181" i="81"/>
  <c r="O181" i="81"/>
  <c r="P181" i="81"/>
  <c r="Q181" i="81"/>
  <c r="M182" i="81"/>
  <c r="N182" i="81"/>
  <c r="O182" i="81"/>
  <c r="P182" i="81"/>
  <c r="Q182" i="81"/>
  <c r="M183" i="81"/>
  <c r="N183" i="81"/>
  <c r="O183" i="81"/>
  <c r="P183" i="81"/>
  <c r="Q183" i="81"/>
  <c r="M184" i="81"/>
  <c r="N184" i="81"/>
  <c r="O184" i="81"/>
  <c r="P184" i="81"/>
  <c r="Q184" i="81"/>
  <c r="M185" i="81"/>
  <c r="N185" i="81"/>
  <c r="O185" i="81"/>
  <c r="P185" i="81"/>
  <c r="Q185" i="81"/>
  <c r="M186" i="81"/>
  <c r="N186" i="81"/>
  <c r="O186" i="81"/>
  <c r="P186" i="81"/>
  <c r="Q186" i="81"/>
  <c r="M187" i="81"/>
  <c r="N187" i="81"/>
  <c r="O187" i="81"/>
  <c r="P187" i="81"/>
  <c r="Q187" i="81"/>
  <c r="M188" i="81"/>
  <c r="N188" i="81"/>
  <c r="O188" i="81"/>
  <c r="P188" i="81"/>
  <c r="Q188" i="81"/>
  <c r="M189" i="81"/>
  <c r="N189" i="81"/>
  <c r="O189" i="81"/>
  <c r="P189" i="81"/>
  <c r="Q189" i="81"/>
  <c r="M190" i="81"/>
  <c r="N190" i="81"/>
  <c r="O190" i="81"/>
  <c r="P190" i="81"/>
  <c r="Q190" i="81"/>
  <c r="M191" i="81"/>
  <c r="N191" i="81"/>
  <c r="O191" i="81"/>
  <c r="P191" i="81"/>
  <c r="Q191" i="81"/>
  <c r="M192" i="81"/>
  <c r="N192" i="81"/>
  <c r="O192" i="81"/>
  <c r="P192" i="81"/>
  <c r="Q192" i="81"/>
  <c r="M193" i="81"/>
  <c r="N193" i="81"/>
  <c r="O193" i="81"/>
  <c r="P193" i="81"/>
  <c r="Q193" i="81"/>
  <c r="M194" i="81"/>
  <c r="N194" i="81"/>
  <c r="O194" i="81"/>
  <c r="P194" i="81"/>
  <c r="Q194" i="81"/>
  <c r="M195" i="81"/>
  <c r="N195" i="81"/>
  <c r="O195" i="81"/>
  <c r="P195" i="81"/>
  <c r="Q195" i="81"/>
  <c r="M196" i="81"/>
  <c r="N196" i="81"/>
  <c r="O196" i="81"/>
  <c r="P196" i="81"/>
  <c r="Q196" i="81"/>
  <c r="M197" i="81"/>
  <c r="N197" i="81"/>
  <c r="O197" i="81"/>
  <c r="P197" i="81"/>
  <c r="Q197" i="81"/>
  <c r="M198" i="81"/>
  <c r="N198" i="81"/>
  <c r="O198" i="81"/>
  <c r="P198" i="81"/>
  <c r="Q198" i="81"/>
  <c r="M199" i="81"/>
  <c r="N199" i="81"/>
  <c r="O199" i="81"/>
  <c r="P199" i="81"/>
  <c r="Q199" i="81"/>
  <c r="M200" i="81"/>
  <c r="N200" i="81"/>
  <c r="O200" i="81"/>
  <c r="P200" i="81"/>
  <c r="Q200" i="81"/>
  <c r="M201" i="81"/>
  <c r="N201" i="81"/>
  <c r="O201" i="81"/>
  <c r="P201" i="81"/>
  <c r="Q201" i="81"/>
  <c r="M202" i="81"/>
  <c r="N202" i="81"/>
  <c r="O202" i="81"/>
  <c r="P202" i="81"/>
  <c r="Q202" i="81"/>
  <c r="M203" i="81"/>
  <c r="N203" i="81"/>
  <c r="O203" i="81"/>
  <c r="P203" i="81"/>
  <c r="Q203" i="81"/>
  <c r="M204" i="81"/>
  <c r="N204" i="81"/>
  <c r="O204" i="81"/>
  <c r="P204" i="81"/>
  <c r="Q204" i="81"/>
  <c r="M205" i="81"/>
  <c r="N205" i="81"/>
  <c r="O205" i="81"/>
  <c r="P205" i="81"/>
  <c r="Q205" i="81"/>
  <c r="M206" i="81"/>
  <c r="N206" i="81"/>
  <c r="O206" i="81"/>
  <c r="P206" i="81"/>
  <c r="Q206" i="81"/>
  <c r="M207" i="81"/>
  <c r="N207" i="81"/>
  <c r="O207" i="81"/>
  <c r="P207" i="81"/>
  <c r="Q207" i="81"/>
  <c r="M208" i="81"/>
  <c r="N208" i="81"/>
  <c r="O208" i="81"/>
  <c r="P208" i="81"/>
  <c r="Q208" i="81"/>
  <c r="M209" i="81"/>
  <c r="N209" i="81"/>
  <c r="O209" i="81"/>
  <c r="P209" i="81"/>
  <c r="Q209" i="81"/>
  <c r="M210" i="81"/>
  <c r="N210" i="81"/>
  <c r="O210" i="81"/>
  <c r="P210" i="81"/>
  <c r="Q210" i="81"/>
  <c r="M211" i="81"/>
  <c r="N211" i="81"/>
  <c r="O211" i="81"/>
  <c r="P211" i="81"/>
  <c r="Q211" i="81"/>
  <c r="M212" i="81"/>
  <c r="N212" i="81"/>
  <c r="O212" i="81"/>
  <c r="P212" i="81"/>
  <c r="Q212" i="81"/>
  <c r="M213" i="81"/>
  <c r="N213" i="81"/>
  <c r="O213" i="81"/>
  <c r="P213" i="81"/>
  <c r="Q213" i="81"/>
  <c r="M214" i="81"/>
  <c r="N214" i="81"/>
  <c r="O214" i="81"/>
  <c r="P214" i="81"/>
  <c r="Q214" i="81"/>
  <c r="M215" i="81"/>
  <c r="N215" i="81"/>
  <c r="O215" i="81"/>
  <c r="P215" i="81"/>
  <c r="Q215" i="81"/>
  <c r="M216" i="81"/>
  <c r="N216" i="81"/>
  <c r="O216" i="81"/>
  <c r="P216" i="81"/>
  <c r="Q216" i="81"/>
  <c r="M217" i="81"/>
  <c r="N217" i="81"/>
  <c r="O217" i="81"/>
  <c r="P217" i="81"/>
  <c r="Q217" i="81"/>
  <c r="M218" i="81"/>
  <c r="N218" i="81"/>
  <c r="O218" i="81"/>
  <c r="P218" i="81"/>
  <c r="Q218" i="81"/>
  <c r="M219" i="81"/>
  <c r="N219" i="81"/>
  <c r="O219" i="81"/>
  <c r="P219" i="81"/>
  <c r="Q219" i="81"/>
  <c r="M220" i="81"/>
  <c r="N220" i="81"/>
  <c r="O220" i="81"/>
  <c r="P220" i="81"/>
  <c r="Q220" i="81"/>
  <c r="M221" i="81"/>
  <c r="N221" i="81"/>
  <c r="O221" i="81"/>
  <c r="P221" i="81"/>
  <c r="Q221" i="81"/>
  <c r="M222" i="81"/>
  <c r="N222" i="81"/>
  <c r="O222" i="81"/>
  <c r="P222" i="81"/>
  <c r="Q222" i="81"/>
  <c r="M223" i="81"/>
  <c r="N223" i="81"/>
  <c r="O223" i="81"/>
  <c r="P223" i="81"/>
  <c r="Q223" i="81"/>
  <c r="M224" i="81"/>
  <c r="N224" i="81"/>
  <c r="O224" i="81"/>
  <c r="P224" i="81"/>
  <c r="Q224" i="81"/>
  <c r="M225" i="81"/>
  <c r="N225" i="81"/>
  <c r="O225" i="81"/>
  <c r="P225" i="81"/>
  <c r="Q225" i="81"/>
  <c r="M226" i="81"/>
  <c r="N226" i="81"/>
  <c r="O226" i="81"/>
  <c r="P226" i="81"/>
  <c r="Q226" i="81"/>
  <c r="M227" i="81"/>
  <c r="N227" i="81"/>
  <c r="O227" i="81"/>
  <c r="P227" i="81"/>
  <c r="Q227" i="81"/>
  <c r="M228" i="81"/>
  <c r="N228" i="81"/>
  <c r="O228" i="81"/>
  <c r="P228" i="81"/>
  <c r="Q228" i="81"/>
  <c r="M229" i="81"/>
  <c r="N229" i="81"/>
  <c r="O229" i="81"/>
  <c r="P229" i="81"/>
  <c r="Q229" i="81"/>
  <c r="M230" i="81"/>
  <c r="N230" i="81"/>
  <c r="O230" i="81"/>
  <c r="P230" i="81"/>
  <c r="Q230" i="81"/>
  <c r="M231" i="81"/>
  <c r="N231" i="81"/>
  <c r="O231" i="81"/>
  <c r="P231" i="81"/>
  <c r="Q231" i="81"/>
  <c r="M232" i="81"/>
  <c r="N232" i="81"/>
  <c r="O232" i="81"/>
  <c r="P232" i="81"/>
  <c r="Q232" i="81"/>
  <c r="M233" i="81"/>
  <c r="N233" i="81"/>
  <c r="O233" i="81"/>
  <c r="P233" i="81"/>
  <c r="Q233" i="81"/>
  <c r="M234" i="81"/>
  <c r="N234" i="81"/>
  <c r="O234" i="81"/>
  <c r="P234" i="81"/>
  <c r="Q234" i="81"/>
  <c r="M235" i="81"/>
  <c r="N235" i="81"/>
  <c r="O235" i="81"/>
  <c r="P235" i="81"/>
  <c r="Q235" i="81"/>
  <c r="M236" i="81"/>
  <c r="N236" i="81"/>
  <c r="O236" i="81"/>
  <c r="P236" i="81"/>
  <c r="Q236" i="81"/>
  <c r="M237" i="81"/>
  <c r="N237" i="81"/>
  <c r="O237" i="81"/>
  <c r="P237" i="81"/>
  <c r="Q237" i="81"/>
  <c r="M238" i="81"/>
  <c r="N238" i="81"/>
  <c r="O238" i="81"/>
  <c r="P238" i="81"/>
  <c r="Q238" i="81"/>
  <c r="M239" i="81"/>
  <c r="N239" i="81"/>
  <c r="O239" i="81"/>
  <c r="P239" i="81"/>
  <c r="Q239" i="81"/>
  <c r="M240" i="81"/>
  <c r="N240" i="81"/>
  <c r="O240" i="81"/>
  <c r="P240" i="81"/>
  <c r="Q240" i="81"/>
  <c r="M241" i="81"/>
  <c r="N241" i="81"/>
  <c r="O241" i="81"/>
  <c r="P241" i="81"/>
  <c r="Q241" i="81"/>
  <c r="M242" i="81"/>
  <c r="N242" i="81"/>
  <c r="O242" i="81"/>
  <c r="P242" i="81"/>
  <c r="Q242" i="81"/>
  <c r="M243" i="81"/>
  <c r="N243" i="81"/>
  <c r="O243" i="81"/>
  <c r="P243" i="81"/>
  <c r="Q243" i="81"/>
  <c r="M244" i="81"/>
  <c r="N244" i="81"/>
  <c r="O244" i="81"/>
  <c r="P244" i="81"/>
  <c r="Q244" i="81"/>
  <c r="M245" i="81"/>
  <c r="N245" i="81"/>
  <c r="O245" i="81"/>
  <c r="P245" i="81"/>
  <c r="Q245" i="81"/>
  <c r="M246" i="81"/>
  <c r="N246" i="81"/>
  <c r="O246" i="81"/>
  <c r="P246" i="81"/>
  <c r="Q246" i="81"/>
  <c r="M247" i="81"/>
  <c r="N247" i="81"/>
  <c r="O247" i="81"/>
  <c r="P247" i="81"/>
  <c r="Q247" i="81"/>
  <c r="M248" i="81"/>
  <c r="N248" i="81"/>
  <c r="O248" i="81"/>
  <c r="P248" i="81"/>
  <c r="Q248" i="81"/>
  <c r="M249" i="81"/>
  <c r="N249" i="81"/>
  <c r="O249" i="81"/>
  <c r="P249" i="81"/>
  <c r="Q249" i="81"/>
  <c r="M250" i="81"/>
  <c r="N250" i="81"/>
  <c r="O250" i="81"/>
  <c r="P250" i="81"/>
  <c r="Q250" i="81"/>
  <c r="M251" i="81"/>
  <c r="N251" i="81"/>
  <c r="O251" i="81"/>
  <c r="P251" i="81"/>
  <c r="Q251" i="81"/>
  <c r="M252" i="81"/>
  <c r="N252" i="81"/>
  <c r="O252" i="81"/>
  <c r="P252" i="81"/>
  <c r="Q252" i="81"/>
  <c r="M253" i="81"/>
  <c r="N253" i="81"/>
  <c r="O253" i="81"/>
  <c r="P253" i="81"/>
  <c r="Q253" i="81"/>
  <c r="M254" i="81"/>
  <c r="N254" i="81"/>
  <c r="O254" i="81"/>
  <c r="P254" i="81"/>
  <c r="Q254" i="81"/>
  <c r="M255" i="81"/>
  <c r="N255" i="81"/>
  <c r="O255" i="81"/>
  <c r="P255" i="81"/>
  <c r="Q255" i="81"/>
  <c r="M256" i="81"/>
  <c r="N256" i="81"/>
  <c r="O256" i="81"/>
  <c r="P256" i="81"/>
  <c r="Q256" i="81"/>
  <c r="M257" i="81"/>
  <c r="N257" i="81"/>
  <c r="O257" i="81"/>
  <c r="P257" i="81"/>
  <c r="Q257" i="81"/>
  <c r="M258" i="81"/>
  <c r="N258" i="81"/>
  <c r="O258" i="81"/>
  <c r="P258" i="81"/>
  <c r="Q258" i="81"/>
  <c r="M259" i="81"/>
  <c r="N259" i="81"/>
  <c r="O259" i="81"/>
  <c r="P259" i="81"/>
  <c r="Q259" i="81"/>
  <c r="M260" i="81"/>
  <c r="N260" i="81"/>
  <c r="O260" i="81"/>
  <c r="P260" i="81"/>
  <c r="Q260" i="81"/>
  <c r="M261" i="81"/>
  <c r="N261" i="81"/>
  <c r="O261" i="81"/>
  <c r="P261" i="81"/>
  <c r="Q261" i="81"/>
  <c r="M262" i="81"/>
  <c r="N262" i="81"/>
  <c r="O262" i="81"/>
  <c r="P262" i="81"/>
  <c r="Q262" i="81"/>
  <c r="M263" i="81"/>
  <c r="N263" i="81"/>
  <c r="O263" i="81"/>
  <c r="P263" i="81"/>
  <c r="Q263" i="81"/>
  <c r="M264" i="81"/>
  <c r="N264" i="81"/>
  <c r="O264" i="81"/>
  <c r="P264" i="81"/>
  <c r="Q264" i="81"/>
  <c r="M265" i="81"/>
  <c r="N265" i="81"/>
  <c r="O265" i="81"/>
  <c r="P265" i="81"/>
  <c r="Q265" i="81"/>
  <c r="M266" i="81"/>
  <c r="N266" i="81"/>
  <c r="O266" i="81"/>
  <c r="P266" i="81"/>
  <c r="Q266" i="81"/>
  <c r="M267" i="81"/>
  <c r="N267" i="81"/>
  <c r="O267" i="81"/>
  <c r="P267" i="81"/>
  <c r="Q267" i="81"/>
  <c r="M268" i="81"/>
  <c r="N268" i="81"/>
  <c r="O268" i="81"/>
  <c r="P268" i="81"/>
  <c r="Q268" i="81"/>
  <c r="M269" i="81"/>
  <c r="N269" i="81"/>
  <c r="O269" i="81"/>
  <c r="P269" i="81"/>
  <c r="Q269" i="81"/>
  <c r="M270" i="81"/>
  <c r="N270" i="81"/>
  <c r="O270" i="81"/>
  <c r="P270" i="81"/>
  <c r="Q270" i="81"/>
  <c r="M271" i="81"/>
  <c r="N271" i="81"/>
  <c r="O271" i="81"/>
  <c r="P271" i="81"/>
  <c r="Q271" i="81"/>
  <c r="M272" i="81"/>
  <c r="N272" i="81"/>
  <c r="O272" i="81"/>
  <c r="P272" i="81"/>
  <c r="Q272" i="81"/>
  <c r="M273" i="81"/>
  <c r="N273" i="81"/>
  <c r="O273" i="81"/>
  <c r="P273" i="81"/>
  <c r="Q273" i="81"/>
  <c r="M274" i="81"/>
  <c r="N274" i="81"/>
  <c r="O274" i="81"/>
  <c r="P274" i="81"/>
  <c r="Q274" i="81"/>
  <c r="M275" i="81"/>
  <c r="N275" i="81"/>
  <c r="O275" i="81"/>
  <c r="P275" i="81"/>
  <c r="Q275" i="81"/>
  <c r="M276" i="81"/>
  <c r="N276" i="81"/>
  <c r="O276" i="81"/>
  <c r="P276" i="81"/>
  <c r="Q276" i="81"/>
  <c r="M277" i="81"/>
  <c r="N277" i="81"/>
  <c r="O277" i="81"/>
  <c r="P277" i="81"/>
  <c r="Q277" i="81"/>
  <c r="M278" i="81"/>
  <c r="N278" i="81"/>
  <c r="O278" i="81"/>
  <c r="P278" i="81"/>
  <c r="Q278" i="81"/>
  <c r="M279" i="81"/>
  <c r="N279" i="81"/>
  <c r="O279" i="81"/>
  <c r="P279" i="81"/>
  <c r="Q279" i="81"/>
  <c r="M280" i="81"/>
  <c r="N280" i="81"/>
  <c r="O280" i="81"/>
  <c r="P280" i="81"/>
  <c r="Q280" i="81"/>
  <c r="M281" i="81"/>
  <c r="N281" i="81"/>
  <c r="O281" i="81"/>
  <c r="P281" i="81"/>
  <c r="Q281" i="81"/>
  <c r="M282" i="81"/>
  <c r="N282" i="81"/>
  <c r="O282" i="81"/>
  <c r="P282" i="81"/>
  <c r="Q282" i="81"/>
  <c r="M283" i="81"/>
  <c r="N283" i="81"/>
  <c r="O283" i="81"/>
  <c r="P283" i="81"/>
  <c r="Q283" i="81"/>
  <c r="M284" i="81"/>
  <c r="N284" i="81"/>
  <c r="O284" i="81"/>
  <c r="P284" i="81"/>
  <c r="Q284" i="81"/>
  <c r="M285" i="81"/>
  <c r="N285" i="81"/>
  <c r="O285" i="81"/>
  <c r="P285" i="81"/>
  <c r="Q285" i="81"/>
  <c r="M286" i="81"/>
  <c r="N286" i="81"/>
  <c r="O286" i="81"/>
  <c r="P286" i="81"/>
  <c r="Q286" i="81"/>
  <c r="M287" i="81"/>
  <c r="N287" i="81"/>
  <c r="O287" i="81"/>
  <c r="P287" i="81"/>
  <c r="Q287" i="81"/>
  <c r="M288" i="81"/>
  <c r="N288" i="81"/>
  <c r="O288" i="81"/>
  <c r="P288" i="81"/>
  <c r="Q288" i="81"/>
  <c r="M289" i="81"/>
  <c r="N289" i="81"/>
  <c r="O289" i="81"/>
  <c r="P289" i="81"/>
  <c r="Q289" i="81"/>
  <c r="M290" i="81"/>
  <c r="N290" i="81"/>
  <c r="O290" i="81"/>
  <c r="P290" i="81"/>
  <c r="Q290" i="81"/>
  <c r="M291" i="81"/>
  <c r="N291" i="81"/>
  <c r="O291" i="81"/>
  <c r="P291" i="81"/>
  <c r="Q291" i="81"/>
  <c r="M292" i="81"/>
  <c r="N292" i="81"/>
  <c r="O292" i="81"/>
  <c r="P292" i="81"/>
  <c r="Q292" i="81"/>
  <c r="M293" i="81"/>
  <c r="N293" i="81"/>
  <c r="O293" i="81"/>
  <c r="P293" i="81"/>
  <c r="Q293" i="81"/>
  <c r="M294" i="81"/>
  <c r="N294" i="81"/>
  <c r="O294" i="81"/>
  <c r="P294" i="81"/>
  <c r="Q294" i="81"/>
  <c r="M295" i="81"/>
  <c r="N295" i="81"/>
  <c r="O295" i="81"/>
  <c r="P295" i="81"/>
  <c r="Q295" i="81"/>
  <c r="M296" i="81"/>
  <c r="N296" i="81"/>
  <c r="O296" i="81"/>
  <c r="P296" i="81"/>
  <c r="Q296" i="81"/>
  <c r="M297" i="81"/>
  <c r="N297" i="81"/>
  <c r="O297" i="81"/>
  <c r="P297" i="81"/>
  <c r="Q297" i="81"/>
  <c r="M298" i="81"/>
  <c r="N298" i="81"/>
  <c r="O298" i="81"/>
  <c r="P298" i="81"/>
  <c r="Q298" i="81"/>
  <c r="M299" i="81"/>
  <c r="N299" i="81"/>
  <c r="O299" i="81"/>
  <c r="P299" i="81"/>
  <c r="Q299" i="81"/>
  <c r="M300" i="81"/>
  <c r="N300" i="81"/>
  <c r="O300" i="81"/>
  <c r="P300" i="81"/>
  <c r="Q300" i="81"/>
  <c r="M301" i="81"/>
  <c r="N301" i="81"/>
  <c r="O301" i="81"/>
  <c r="P301" i="81"/>
  <c r="Q301" i="81"/>
  <c r="M302" i="81"/>
  <c r="N302" i="81"/>
  <c r="O302" i="81"/>
  <c r="P302" i="81"/>
  <c r="Q302" i="81"/>
  <c r="M303" i="81"/>
  <c r="N303" i="81"/>
  <c r="O303" i="81"/>
  <c r="P303" i="81"/>
  <c r="Q303" i="81"/>
  <c r="M304" i="81"/>
  <c r="N304" i="81"/>
  <c r="O304" i="81"/>
  <c r="P304" i="81"/>
  <c r="Q304" i="81"/>
  <c r="M305" i="81"/>
  <c r="N305" i="81"/>
  <c r="O305" i="81"/>
  <c r="P305" i="81"/>
  <c r="Q305" i="81"/>
  <c r="M306" i="81"/>
  <c r="N306" i="81"/>
  <c r="O306" i="81"/>
  <c r="P306" i="81"/>
  <c r="Q306" i="81"/>
  <c r="M307" i="81"/>
  <c r="N307" i="81"/>
  <c r="O307" i="81"/>
  <c r="P307" i="81"/>
  <c r="Q307" i="81"/>
  <c r="M308" i="81"/>
  <c r="N308" i="81"/>
  <c r="O308" i="81"/>
  <c r="P308" i="81"/>
  <c r="Q308" i="81"/>
  <c r="M309" i="81"/>
  <c r="N309" i="81"/>
  <c r="O309" i="81"/>
  <c r="P309" i="81"/>
  <c r="Q309" i="81"/>
  <c r="M310" i="81"/>
  <c r="N310" i="81"/>
  <c r="O310" i="81"/>
  <c r="P310" i="81"/>
  <c r="Q310" i="81"/>
  <c r="M311" i="81"/>
  <c r="N311" i="81"/>
  <c r="O311" i="81"/>
  <c r="P311" i="81"/>
  <c r="Q311" i="81"/>
  <c r="M312" i="81"/>
  <c r="N312" i="81"/>
  <c r="O312" i="81"/>
  <c r="P312" i="81"/>
  <c r="Q312" i="81"/>
  <c r="M313" i="81"/>
  <c r="N313" i="81"/>
  <c r="O313" i="81"/>
  <c r="P313" i="81"/>
  <c r="Q313" i="81"/>
  <c r="M314" i="81"/>
  <c r="N314" i="81"/>
  <c r="O314" i="81"/>
  <c r="P314" i="81"/>
  <c r="Q314" i="81"/>
  <c r="M315" i="81"/>
  <c r="N315" i="81"/>
  <c r="O315" i="81"/>
  <c r="P315" i="81"/>
  <c r="Q315" i="81"/>
  <c r="M316" i="81"/>
  <c r="N316" i="81"/>
  <c r="O316" i="81"/>
  <c r="P316" i="81"/>
  <c r="Q316" i="81"/>
  <c r="M317" i="81"/>
  <c r="N317" i="81"/>
  <c r="O317" i="81"/>
  <c r="P317" i="81"/>
  <c r="Q317" i="81"/>
  <c r="M318" i="81"/>
  <c r="N318" i="81"/>
  <c r="O318" i="81"/>
  <c r="P318" i="81"/>
  <c r="Q318" i="81"/>
  <c r="M319" i="81"/>
  <c r="N319" i="81"/>
  <c r="O319" i="81"/>
  <c r="P319" i="81"/>
  <c r="Q319" i="81"/>
  <c r="M320" i="81"/>
  <c r="N320" i="81"/>
  <c r="O320" i="81"/>
  <c r="P320" i="81"/>
  <c r="Q320" i="81"/>
  <c r="M321" i="81"/>
  <c r="N321" i="81"/>
  <c r="O321" i="81"/>
  <c r="P321" i="81"/>
  <c r="Q321" i="81"/>
  <c r="M322" i="81"/>
  <c r="N322" i="81"/>
  <c r="O322" i="81"/>
  <c r="P322" i="81"/>
  <c r="Q322" i="81"/>
  <c r="M323" i="81"/>
  <c r="N323" i="81"/>
  <c r="O323" i="81"/>
  <c r="P323" i="81"/>
  <c r="Q323" i="81"/>
  <c r="M324" i="81"/>
  <c r="N324" i="81"/>
  <c r="O324" i="81"/>
  <c r="P324" i="81"/>
  <c r="Q324" i="81"/>
  <c r="M325" i="81"/>
  <c r="N325" i="81"/>
  <c r="O325" i="81"/>
  <c r="P325" i="81"/>
  <c r="Q325" i="81"/>
  <c r="M326" i="81"/>
  <c r="N326" i="81"/>
  <c r="O326" i="81"/>
  <c r="P326" i="81"/>
  <c r="Q326" i="81"/>
  <c r="M327" i="81"/>
  <c r="N327" i="81"/>
  <c r="O327" i="81"/>
  <c r="P327" i="81"/>
  <c r="Q327" i="81"/>
  <c r="M328" i="81"/>
  <c r="N328" i="81"/>
  <c r="O328" i="81"/>
  <c r="P328" i="81"/>
  <c r="Q328" i="81"/>
  <c r="M329" i="81"/>
  <c r="N329" i="81"/>
  <c r="O329" i="81"/>
  <c r="P329" i="81"/>
  <c r="Q329" i="81"/>
  <c r="M330" i="81"/>
  <c r="N330" i="81"/>
  <c r="O330" i="81"/>
  <c r="P330" i="81"/>
  <c r="Q330" i="81"/>
  <c r="M331" i="81"/>
  <c r="N331" i="81"/>
  <c r="O331" i="81"/>
  <c r="P331" i="81"/>
  <c r="Q331" i="81"/>
  <c r="M332" i="81"/>
  <c r="N332" i="81"/>
  <c r="O332" i="81"/>
  <c r="P332" i="81"/>
  <c r="Q332" i="81"/>
  <c r="M333" i="81"/>
  <c r="N333" i="81"/>
  <c r="O333" i="81"/>
  <c r="P333" i="81"/>
  <c r="Q333" i="81"/>
  <c r="M334" i="81"/>
  <c r="N334" i="81"/>
  <c r="O334" i="81"/>
  <c r="P334" i="81"/>
  <c r="Q334" i="81"/>
  <c r="M335" i="81"/>
  <c r="N335" i="81"/>
  <c r="O335" i="81"/>
  <c r="P335" i="81"/>
  <c r="Q335" i="81"/>
  <c r="M336" i="81"/>
  <c r="N336" i="81"/>
  <c r="O336" i="81"/>
  <c r="P336" i="81"/>
  <c r="Q336" i="81"/>
  <c r="M337" i="81"/>
  <c r="N337" i="81"/>
  <c r="O337" i="81"/>
  <c r="P337" i="81"/>
  <c r="Q337" i="81"/>
  <c r="M338" i="81"/>
  <c r="N338" i="81"/>
  <c r="O338" i="81"/>
  <c r="P338" i="81"/>
  <c r="Q338" i="81"/>
  <c r="M339" i="81"/>
  <c r="N339" i="81"/>
  <c r="O339" i="81"/>
  <c r="P339" i="81"/>
  <c r="Q339" i="81"/>
  <c r="M340" i="81"/>
  <c r="N340" i="81"/>
  <c r="O340" i="81"/>
  <c r="P340" i="81"/>
  <c r="Q340" i="81"/>
  <c r="M341" i="81"/>
  <c r="N341" i="81"/>
  <c r="O341" i="81"/>
  <c r="P341" i="81"/>
  <c r="Q341" i="81"/>
  <c r="M342" i="81"/>
  <c r="N342" i="81"/>
  <c r="O342" i="81"/>
  <c r="P342" i="81"/>
  <c r="Q342" i="81"/>
  <c r="M343" i="81"/>
  <c r="N343" i="81"/>
  <c r="O343" i="81"/>
  <c r="P343" i="81"/>
  <c r="Q343" i="81"/>
  <c r="M344" i="81"/>
  <c r="N344" i="81"/>
  <c r="O344" i="81"/>
  <c r="P344" i="81"/>
  <c r="Q344" i="81"/>
  <c r="M345" i="81"/>
  <c r="N345" i="81"/>
  <c r="O345" i="81"/>
  <c r="P345" i="81"/>
  <c r="Q345" i="81"/>
  <c r="M346" i="81"/>
  <c r="N346" i="81"/>
  <c r="O346" i="81"/>
  <c r="P346" i="81"/>
  <c r="Q346" i="81"/>
  <c r="M347" i="81"/>
  <c r="N347" i="81"/>
  <c r="O347" i="81"/>
  <c r="P347" i="81"/>
  <c r="Q347" i="81"/>
  <c r="M348" i="81"/>
  <c r="N348" i="81"/>
  <c r="O348" i="81"/>
  <c r="P348" i="81"/>
  <c r="Q348" i="81"/>
  <c r="M349" i="81"/>
  <c r="N349" i="81"/>
  <c r="O349" i="81"/>
  <c r="P349" i="81"/>
  <c r="Q349" i="81"/>
  <c r="M350" i="81"/>
  <c r="N350" i="81"/>
  <c r="O350" i="81"/>
  <c r="P350" i="81"/>
  <c r="Q350" i="81"/>
  <c r="M351" i="81"/>
  <c r="N351" i="81"/>
  <c r="O351" i="81"/>
  <c r="P351" i="81"/>
  <c r="Q351" i="81"/>
  <c r="M352" i="81"/>
  <c r="N352" i="81"/>
  <c r="O352" i="81"/>
  <c r="P352" i="81"/>
  <c r="Q352" i="81"/>
  <c r="M353" i="81"/>
  <c r="N353" i="81"/>
  <c r="O353" i="81"/>
  <c r="P353" i="81"/>
  <c r="Q353" i="81"/>
  <c r="M354" i="81"/>
  <c r="N354" i="81"/>
  <c r="O354" i="81"/>
  <c r="P354" i="81"/>
  <c r="Q354" i="81"/>
  <c r="M355" i="81"/>
  <c r="N355" i="81"/>
  <c r="O355" i="81"/>
  <c r="P355" i="81"/>
  <c r="Q355" i="81"/>
  <c r="M356" i="81"/>
  <c r="N356" i="81"/>
  <c r="O356" i="81"/>
  <c r="P356" i="81"/>
  <c r="Q356" i="81"/>
  <c r="M357" i="81"/>
  <c r="N357" i="81"/>
  <c r="O357" i="81"/>
  <c r="P357" i="81"/>
  <c r="Q357" i="81"/>
  <c r="M358" i="81"/>
  <c r="N358" i="81"/>
  <c r="O358" i="81"/>
  <c r="P358" i="81"/>
  <c r="Q358" i="81"/>
  <c r="M359" i="81"/>
  <c r="N359" i="81"/>
  <c r="O359" i="81"/>
  <c r="P359" i="81"/>
  <c r="Q359" i="81"/>
  <c r="M360" i="81"/>
  <c r="N360" i="81"/>
  <c r="O360" i="81"/>
  <c r="P360" i="81"/>
  <c r="Q360" i="81"/>
  <c r="M361" i="81"/>
  <c r="N361" i="81"/>
  <c r="O361" i="81"/>
  <c r="P361" i="81"/>
  <c r="Q361" i="81"/>
  <c r="M362" i="81"/>
  <c r="N362" i="81"/>
  <c r="O362" i="81"/>
  <c r="P362" i="81"/>
  <c r="Q362" i="81"/>
  <c r="M363" i="81"/>
  <c r="N363" i="81"/>
  <c r="O363" i="81"/>
  <c r="P363" i="81"/>
  <c r="Q363" i="81"/>
  <c r="M364" i="81"/>
  <c r="N364" i="81"/>
  <c r="O364" i="81"/>
  <c r="P364" i="81"/>
  <c r="Q364" i="81"/>
  <c r="M365" i="81"/>
  <c r="N365" i="81"/>
  <c r="O365" i="81"/>
  <c r="P365" i="81"/>
  <c r="Q365" i="81"/>
  <c r="M366" i="81"/>
  <c r="N366" i="81"/>
  <c r="O366" i="81"/>
  <c r="P366" i="81"/>
  <c r="Q366" i="81"/>
  <c r="M367" i="81"/>
  <c r="N367" i="81"/>
  <c r="O367" i="81"/>
  <c r="P367" i="81"/>
  <c r="Q367" i="81"/>
  <c r="M368" i="81"/>
  <c r="N368" i="81"/>
  <c r="O368" i="81"/>
  <c r="P368" i="81"/>
  <c r="Q368" i="81"/>
  <c r="M369" i="81"/>
  <c r="N369" i="81"/>
  <c r="O369" i="81"/>
  <c r="P369" i="81"/>
  <c r="Q369" i="81"/>
  <c r="M370" i="81"/>
  <c r="N370" i="81"/>
  <c r="O370" i="81"/>
  <c r="P370" i="81"/>
  <c r="Q370" i="81"/>
  <c r="M371" i="81"/>
  <c r="N371" i="81"/>
  <c r="O371" i="81"/>
  <c r="P371" i="81"/>
  <c r="Q371" i="81"/>
  <c r="M372" i="81"/>
  <c r="N372" i="81"/>
  <c r="O372" i="81"/>
  <c r="P372" i="81"/>
  <c r="Q372" i="81"/>
  <c r="M373" i="81"/>
  <c r="N373" i="81"/>
  <c r="O373" i="81"/>
  <c r="P373" i="81"/>
  <c r="Q373" i="81"/>
  <c r="M374" i="81"/>
  <c r="N374" i="81"/>
  <c r="O374" i="81"/>
  <c r="P374" i="81"/>
  <c r="Q374" i="81"/>
  <c r="M375" i="81"/>
  <c r="N375" i="81"/>
  <c r="O375" i="81"/>
  <c r="P375" i="81"/>
  <c r="Q375" i="81"/>
  <c r="M376" i="81"/>
  <c r="N376" i="81"/>
  <c r="O376" i="81"/>
  <c r="P376" i="81"/>
  <c r="Q376" i="81"/>
  <c r="M377" i="81"/>
  <c r="N377" i="81"/>
  <c r="O377" i="81"/>
  <c r="P377" i="81"/>
  <c r="Q377" i="81"/>
  <c r="M378" i="81"/>
  <c r="N378" i="81"/>
  <c r="O378" i="81"/>
  <c r="P378" i="81"/>
  <c r="Q378" i="81"/>
  <c r="M379" i="81"/>
  <c r="N379" i="81"/>
  <c r="O379" i="81"/>
  <c r="P379" i="81"/>
  <c r="Q379" i="81"/>
  <c r="M380" i="81"/>
  <c r="N380" i="81"/>
  <c r="O380" i="81"/>
  <c r="P380" i="81"/>
  <c r="Q380" i="81"/>
  <c r="M381" i="81"/>
  <c r="N381" i="81"/>
  <c r="O381" i="81"/>
  <c r="P381" i="81"/>
  <c r="Q381" i="81"/>
  <c r="M382" i="81"/>
  <c r="N382" i="81"/>
  <c r="O382" i="81"/>
  <c r="P382" i="81"/>
  <c r="Q382" i="81"/>
  <c r="M383" i="81"/>
  <c r="N383" i="81"/>
  <c r="O383" i="81"/>
  <c r="P383" i="81"/>
  <c r="Q383" i="81"/>
  <c r="M384" i="81"/>
  <c r="N384" i="81"/>
  <c r="O384" i="81"/>
  <c r="P384" i="81"/>
  <c r="Q384" i="81"/>
  <c r="M385" i="81"/>
  <c r="N385" i="81"/>
  <c r="O385" i="81"/>
  <c r="P385" i="81"/>
  <c r="Q385" i="81"/>
  <c r="M386" i="81"/>
  <c r="N386" i="81"/>
  <c r="O386" i="81"/>
  <c r="P386" i="81"/>
  <c r="Q386" i="81"/>
  <c r="M387" i="81"/>
  <c r="N387" i="81"/>
  <c r="O387" i="81"/>
  <c r="P387" i="81"/>
  <c r="Q387" i="81"/>
  <c r="M388" i="81"/>
  <c r="N388" i="81"/>
  <c r="O388" i="81"/>
  <c r="P388" i="81"/>
  <c r="Q388" i="81"/>
  <c r="M389" i="81"/>
  <c r="N389" i="81"/>
  <c r="O389" i="81"/>
  <c r="P389" i="81"/>
  <c r="Q389" i="81"/>
  <c r="M390" i="81"/>
  <c r="N390" i="81"/>
  <c r="O390" i="81"/>
  <c r="P390" i="81"/>
  <c r="Q390" i="81"/>
  <c r="M391" i="81"/>
  <c r="N391" i="81"/>
  <c r="O391" i="81"/>
  <c r="P391" i="81"/>
  <c r="Q391" i="81"/>
  <c r="M392" i="81"/>
  <c r="N392" i="81"/>
  <c r="O392" i="81"/>
  <c r="P392" i="81"/>
  <c r="Q392" i="81"/>
  <c r="M393" i="81"/>
  <c r="N393" i="81"/>
  <c r="O393" i="81"/>
  <c r="P393" i="81"/>
  <c r="Q393" i="81"/>
  <c r="M394" i="81"/>
  <c r="N394" i="81"/>
  <c r="O394" i="81"/>
  <c r="P394" i="81"/>
  <c r="Q394" i="81"/>
  <c r="M395" i="81"/>
  <c r="N395" i="81"/>
  <c r="O395" i="81"/>
  <c r="P395" i="81"/>
  <c r="Q395" i="81"/>
  <c r="M396" i="81"/>
  <c r="N396" i="81"/>
  <c r="O396" i="81"/>
  <c r="P396" i="81"/>
  <c r="Q396" i="81"/>
  <c r="M397" i="81"/>
  <c r="N397" i="81"/>
  <c r="O397" i="81"/>
  <c r="P397" i="81"/>
  <c r="Q397" i="81"/>
  <c r="M398" i="81"/>
  <c r="N398" i="81"/>
  <c r="O398" i="81"/>
  <c r="P398" i="81"/>
  <c r="Q398" i="81"/>
  <c r="M399" i="81"/>
  <c r="N399" i="81"/>
  <c r="O399" i="81"/>
  <c r="P399" i="81"/>
  <c r="Q399" i="81"/>
  <c r="M400" i="81"/>
  <c r="N400" i="81"/>
  <c r="O400" i="81"/>
  <c r="P400" i="81"/>
  <c r="Q400" i="81"/>
  <c r="M401" i="81"/>
  <c r="N401" i="81"/>
  <c r="O401" i="81"/>
  <c r="P401" i="81"/>
  <c r="Q401" i="81"/>
  <c r="M402" i="81"/>
  <c r="N402" i="81"/>
  <c r="O402" i="81"/>
  <c r="P402" i="81"/>
  <c r="Q402" i="81"/>
  <c r="M403" i="81"/>
  <c r="N403" i="81"/>
  <c r="O403" i="81"/>
  <c r="P403" i="81"/>
  <c r="Q403" i="81"/>
  <c r="M404" i="81"/>
  <c r="N404" i="81"/>
  <c r="O404" i="81"/>
  <c r="P404" i="81"/>
  <c r="Q404" i="81"/>
  <c r="M405" i="81"/>
  <c r="N405" i="81"/>
  <c r="O405" i="81"/>
  <c r="P405" i="81"/>
  <c r="Q405" i="81"/>
  <c r="M406" i="81"/>
  <c r="N406" i="81"/>
  <c r="O406" i="81"/>
  <c r="P406" i="81"/>
  <c r="Q406" i="81"/>
  <c r="M407" i="81"/>
  <c r="N407" i="81"/>
  <c r="O407" i="81"/>
  <c r="P407" i="81"/>
  <c r="Q407" i="81"/>
  <c r="M25" i="81"/>
  <c r="K26" i="77"/>
  <c r="L26" i="77"/>
  <c r="M26" i="77"/>
  <c r="N26" i="77"/>
  <c r="O26" i="77"/>
  <c r="K27" i="77"/>
  <c r="L27" i="77"/>
  <c r="M27" i="77"/>
  <c r="N27" i="77"/>
  <c r="O27" i="77"/>
  <c r="K28" i="77"/>
  <c r="L28" i="77"/>
  <c r="M28" i="77"/>
  <c r="N28" i="77"/>
  <c r="O28" i="77"/>
  <c r="K29" i="77"/>
  <c r="L29" i="77"/>
  <c r="M29" i="77"/>
  <c r="N29" i="77"/>
  <c r="O29" i="77"/>
  <c r="K30" i="77"/>
  <c r="L30" i="77"/>
  <c r="M30" i="77"/>
  <c r="N30" i="77"/>
  <c r="O30" i="77"/>
  <c r="K31" i="77"/>
  <c r="L31" i="77"/>
  <c r="M31" i="77"/>
  <c r="N31" i="77"/>
  <c r="O31" i="77"/>
  <c r="K32" i="77"/>
  <c r="L32" i="77"/>
  <c r="M32" i="77"/>
  <c r="N32" i="77"/>
  <c r="O32" i="77"/>
  <c r="K33" i="77"/>
  <c r="L33" i="77"/>
  <c r="M33" i="77"/>
  <c r="N33" i="77"/>
  <c r="O33" i="77"/>
  <c r="K34" i="77"/>
  <c r="L34" i="77"/>
  <c r="M34" i="77"/>
  <c r="N34" i="77"/>
  <c r="O34" i="77"/>
  <c r="K35" i="77"/>
  <c r="L35" i="77"/>
  <c r="M35" i="77"/>
  <c r="N35" i="77"/>
  <c r="O35" i="77"/>
  <c r="K36" i="77"/>
  <c r="L36" i="77"/>
  <c r="M36" i="77"/>
  <c r="N36" i="77"/>
  <c r="O36" i="77"/>
  <c r="K37" i="77"/>
  <c r="L37" i="77"/>
  <c r="M37" i="77"/>
  <c r="N37" i="77"/>
  <c r="O37" i="77"/>
  <c r="K38" i="77"/>
  <c r="L38" i="77"/>
  <c r="M38" i="77"/>
  <c r="N38" i="77"/>
  <c r="O38" i="77"/>
  <c r="K39" i="77"/>
  <c r="L39" i="77"/>
  <c r="M39" i="77"/>
  <c r="N39" i="77"/>
  <c r="O39" i="77"/>
  <c r="K40" i="77"/>
  <c r="L40" i="77"/>
  <c r="M40" i="77"/>
  <c r="N40" i="77"/>
  <c r="O40" i="77"/>
  <c r="K41" i="77"/>
  <c r="L41" i="77"/>
  <c r="M41" i="77"/>
  <c r="N41" i="77"/>
  <c r="O41" i="77"/>
  <c r="K42" i="77"/>
  <c r="L42" i="77"/>
  <c r="M42" i="77"/>
  <c r="N42" i="77"/>
  <c r="O42" i="77"/>
  <c r="K43" i="77"/>
  <c r="L43" i="77"/>
  <c r="M43" i="77"/>
  <c r="N43" i="77"/>
  <c r="O43" i="77"/>
  <c r="K44" i="77"/>
  <c r="L44" i="77"/>
  <c r="M44" i="77"/>
  <c r="N44" i="77"/>
  <c r="O44" i="77"/>
  <c r="K45" i="77"/>
  <c r="L45" i="77"/>
  <c r="M45" i="77"/>
  <c r="N45" i="77"/>
  <c r="O45" i="77"/>
  <c r="K46" i="77"/>
  <c r="L46" i="77"/>
  <c r="M46" i="77"/>
  <c r="N46" i="77"/>
  <c r="O46" i="77"/>
  <c r="K47" i="77"/>
  <c r="L47" i="77"/>
  <c r="M47" i="77"/>
  <c r="N47" i="77"/>
  <c r="O47" i="77"/>
  <c r="K48" i="77"/>
  <c r="L48" i="77"/>
  <c r="M48" i="77"/>
  <c r="N48" i="77"/>
  <c r="O48" i="77"/>
  <c r="K49" i="77"/>
  <c r="L49" i="77"/>
  <c r="M49" i="77"/>
  <c r="N49" i="77"/>
  <c r="O49" i="77"/>
  <c r="K50" i="77"/>
  <c r="L50" i="77"/>
  <c r="M50" i="77"/>
  <c r="N50" i="77"/>
  <c r="O50" i="77"/>
  <c r="K51" i="77"/>
  <c r="L51" i="77"/>
  <c r="M51" i="77"/>
  <c r="N51" i="77"/>
  <c r="O51" i="77"/>
  <c r="K52" i="77"/>
  <c r="L52" i="77"/>
  <c r="M52" i="77"/>
  <c r="N52" i="77"/>
  <c r="O52" i="77"/>
  <c r="K53" i="77"/>
  <c r="L53" i="77"/>
  <c r="M53" i="77"/>
  <c r="N53" i="77"/>
  <c r="O53" i="77"/>
  <c r="K54" i="77"/>
  <c r="L54" i="77"/>
  <c r="M54" i="77"/>
  <c r="N54" i="77"/>
  <c r="O54" i="77"/>
  <c r="K55" i="77"/>
  <c r="L55" i="77"/>
  <c r="M55" i="77"/>
  <c r="N55" i="77"/>
  <c r="O55" i="77"/>
  <c r="K56" i="77"/>
  <c r="L56" i="77"/>
  <c r="M56" i="77"/>
  <c r="N56" i="77"/>
  <c r="O56" i="77"/>
  <c r="K57" i="77"/>
  <c r="L57" i="77"/>
  <c r="M57" i="77"/>
  <c r="N57" i="77"/>
  <c r="O57" i="77"/>
  <c r="K58" i="77"/>
  <c r="L58" i="77"/>
  <c r="M58" i="77"/>
  <c r="N58" i="77"/>
  <c r="O58" i="77"/>
  <c r="K59" i="77"/>
  <c r="L59" i="77"/>
  <c r="M59" i="77"/>
  <c r="N59" i="77"/>
  <c r="O59" i="77"/>
  <c r="K60" i="77"/>
  <c r="L60" i="77"/>
  <c r="M60" i="77"/>
  <c r="N60" i="77"/>
  <c r="O60" i="77"/>
  <c r="K61" i="77"/>
  <c r="L61" i="77"/>
  <c r="M61" i="77"/>
  <c r="N61" i="77"/>
  <c r="O61" i="77"/>
  <c r="K62" i="77"/>
  <c r="L62" i="77"/>
  <c r="M62" i="77"/>
  <c r="N62" i="77"/>
  <c r="O62" i="77"/>
  <c r="K63" i="77"/>
  <c r="L63" i="77"/>
  <c r="M63" i="77"/>
  <c r="N63" i="77"/>
  <c r="O63" i="77"/>
  <c r="K64" i="77"/>
  <c r="L64" i="77"/>
  <c r="M64" i="77"/>
  <c r="N64" i="77"/>
  <c r="O64" i="77"/>
  <c r="K65" i="77"/>
  <c r="L65" i="77"/>
  <c r="M65" i="77"/>
  <c r="N65" i="77"/>
  <c r="O65" i="77"/>
  <c r="K66" i="77"/>
  <c r="L66" i="77"/>
  <c r="M66" i="77"/>
  <c r="N66" i="77"/>
  <c r="O66" i="77"/>
  <c r="K67" i="77"/>
  <c r="L67" i="77"/>
  <c r="M67" i="77"/>
  <c r="N67" i="77"/>
  <c r="O67" i="77"/>
  <c r="K68" i="77"/>
  <c r="L68" i="77"/>
  <c r="M68" i="77"/>
  <c r="N68" i="77"/>
  <c r="O68" i="77"/>
  <c r="K69" i="77"/>
  <c r="L69" i="77"/>
  <c r="M69" i="77"/>
  <c r="N69" i="77"/>
  <c r="O69" i="77"/>
  <c r="K70" i="77"/>
  <c r="L70" i="77"/>
  <c r="M70" i="77"/>
  <c r="N70" i="77"/>
  <c r="O70" i="77"/>
  <c r="K71" i="77"/>
  <c r="L71" i="77"/>
  <c r="M71" i="77"/>
  <c r="N71" i="77"/>
  <c r="O71" i="77"/>
  <c r="K72" i="77"/>
  <c r="L72" i="77"/>
  <c r="M72" i="77"/>
  <c r="N72" i="77"/>
  <c r="O72" i="77"/>
  <c r="K73" i="77"/>
  <c r="L73" i="77"/>
  <c r="M73" i="77"/>
  <c r="N73" i="77"/>
  <c r="O73" i="77"/>
  <c r="K74" i="77"/>
  <c r="L74" i="77"/>
  <c r="M74" i="77"/>
  <c r="N74" i="77"/>
  <c r="O74" i="77"/>
  <c r="K75" i="77"/>
  <c r="L75" i="77"/>
  <c r="M75" i="77"/>
  <c r="N75" i="77"/>
  <c r="O75" i="77"/>
  <c r="K76" i="77"/>
  <c r="L76" i="77"/>
  <c r="M76" i="77"/>
  <c r="N76" i="77"/>
  <c r="O76" i="77"/>
  <c r="K77" i="77"/>
  <c r="L77" i="77"/>
  <c r="M77" i="77"/>
  <c r="N77" i="77"/>
  <c r="O77" i="77"/>
  <c r="K78" i="77"/>
  <c r="L78" i="77"/>
  <c r="M78" i="77"/>
  <c r="N78" i="77"/>
  <c r="O78" i="77"/>
  <c r="K79" i="77"/>
  <c r="L79" i="77"/>
  <c r="M79" i="77"/>
  <c r="N79" i="77"/>
  <c r="O79" i="77"/>
  <c r="K80" i="77"/>
  <c r="L80" i="77"/>
  <c r="M80" i="77"/>
  <c r="N80" i="77"/>
  <c r="O80" i="77"/>
  <c r="K81" i="77"/>
  <c r="L81" i="77"/>
  <c r="M81" i="77"/>
  <c r="N81" i="77"/>
  <c r="O81" i="77"/>
  <c r="K82" i="77"/>
  <c r="L82" i="77"/>
  <c r="M82" i="77"/>
  <c r="N82" i="77"/>
  <c r="O82" i="77"/>
  <c r="K83" i="77"/>
  <c r="L83" i="77"/>
  <c r="M83" i="77"/>
  <c r="N83" i="77"/>
  <c r="O83" i="77"/>
  <c r="K84" i="77"/>
  <c r="L84" i="77"/>
  <c r="M84" i="77"/>
  <c r="N84" i="77"/>
  <c r="O84" i="77"/>
  <c r="K85" i="77"/>
  <c r="L85" i="77"/>
  <c r="M85" i="77"/>
  <c r="N85" i="77"/>
  <c r="O85" i="77"/>
  <c r="K86" i="77"/>
  <c r="L86" i="77"/>
  <c r="M86" i="77"/>
  <c r="N86" i="77"/>
  <c r="O86" i="77"/>
  <c r="K87" i="77"/>
  <c r="L87" i="77"/>
  <c r="M87" i="77"/>
  <c r="N87" i="77"/>
  <c r="O87" i="77"/>
  <c r="K88" i="77"/>
  <c r="L88" i="77"/>
  <c r="M88" i="77"/>
  <c r="N88" i="77"/>
  <c r="O88" i="77"/>
  <c r="K89" i="77"/>
  <c r="L89" i="77"/>
  <c r="M89" i="77"/>
  <c r="N89" i="77"/>
  <c r="O89" i="77"/>
  <c r="K90" i="77"/>
  <c r="L90" i="77"/>
  <c r="M90" i="77"/>
  <c r="N90" i="77"/>
  <c r="O90" i="77"/>
  <c r="K91" i="77"/>
  <c r="L91" i="77"/>
  <c r="M91" i="77"/>
  <c r="N91" i="77"/>
  <c r="O91" i="77"/>
  <c r="K92" i="77"/>
  <c r="L92" i="77"/>
  <c r="M92" i="77"/>
  <c r="N92" i="77"/>
  <c r="O92" i="77"/>
  <c r="K93" i="77"/>
  <c r="L93" i="77"/>
  <c r="M93" i="77"/>
  <c r="N93" i="77"/>
  <c r="O93" i="77"/>
  <c r="K94" i="77"/>
  <c r="L94" i="77"/>
  <c r="M94" i="77"/>
  <c r="N94" i="77"/>
  <c r="O94" i="77"/>
  <c r="K95" i="77"/>
  <c r="L95" i="77"/>
  <c r="M95" i="77"/>
  <c r="N95" i="77"/>
  <c r="O95" i="77"/>
  <c r="K96" i="77"/>
  <c r="L96" i="77"/>
  <c r="M96" i="77"/>
  <c r="N96" i="77"/>
  <c r="O96" i="77"/>
  <c r="K97" i="77"/>
  <c r="L97" i="77"/>
  <c r="M97" i="77"/>
  <c r="N97" i="77"/>
  <c r="O97" i="77"/>
  <c r="K98" i="77"/>
  <c r="L98" i="77"/>
  <c r="M98" i="77"/>
  <c r="N98" i="77"/>
  <c r="O98" i="77"/>
  <c r="K99" i="77"/>
  <c r="L99" i="77"/>
  <c r="M99" i="77"/>
  <c r="N99" i="77"/>
  <c r="O99" i="77"/>
  <c r="K100" i="77"/>
  <c r="L100" i="77"/>
  <c r="M100" i="77"/>
  <c r="N100" i="77"/>
  <c r="O100" i="77"/>
  <c r="K101" i="77"/>
  <c r="L101" i="77"/>
  <c r="M101" i="77"/>
  <c r="N101" i="77"/>
  <c r="O101" i="77"/>
  <c r="K102" i="77"/>
  <c r="L102" i="77"/>
  <c r="M102" i="77"/>
  <c r="N102" i="77"/>
  <c r="O102" i="77"/>
  <c r="K103" i="77"/>
  <c r="L103" i="77"/>
  <c r="M103" i="77"/>
  <c r="N103" i="77"/>
  <c r="O103" i="77"/>
  <c r="K104" i="77"/>
  <c r="L104" i="77"/>
  <c r="M104" i="77"/>
  <c r="N104" i="77"/>
  <c r="O104" i="77"/>
  <c r="K105" i="77"/>
  <c r="L105" i="77"/>
  <c r="M105" i="77"/>
  <c r="N105" i="77"/>
  <c r="O105" i="77"/>
  <c r="K106" i="77"/>
  <c r="L106" i="77"/>
  <c r="M106" i="77"/>
  <c r="N106" i="77"/>
  <c r="O106" i="77"/>
  <c r="K107" i="77"/>
  <c r="L107" i="77"/>
  <c r="M107" i="77"/>
  <c r="N107" i="77"/>
  <c r="O107" i="77"/>
  <c r="K108" i="77"/>
  <c r="L108" i="77"/>
  <c r="M108" i="77"/>
  <c r="N108" i="77"/>
  <c r="O108" i="77"/>
  <c r="K109" i="77"/>
  <c r="L109" i="77"/>
  <c r="M109" i="77"/>
  <c r="N109" i="77"/>
  <c r="O109" i="77"/>
  <c r="K110" i="77"/>
  <c r="L110" i="77"/>
  <c r="M110" i="77"/>
  <c r="N110" i="77"/>
  <c r="O110" i="77"/>
  <c r="K111" i="77"/>
  <c r="L111" i="77"/>
  <c r="M111" i="77"/>
  <c r="N111" i="77"/>
  <c r="O111" i="77"/>
  <c r="K112" i="77"/>
  <c r="L112" i="77"/>
  <c r="M112" i="77"/>
  <c r="N112" i="77"/>
  <c r="O112" i="77"/>
  <c r="K113" i="77"/>
  <c r="L113" i="77"/>
  <c r="M113" i="77"/>
  <c r="N113" i="77"/>
  <c r="O113" i="77"/>
  <c r="K114" i="77"/>
  <c r="L114" i="77"/>
  <c r="M114" i="77"/>
  <c r="N114" i="77"/>
  <c r="O114" i="77"/>
  <c r="K115" i="77"/>
  <c r="L115" i="77"/>
  <c r="M115" i="77"/>
  <c r="N115" i="77"/>
  <c r="O115" i="77"/>
  <c r="K116" i="77"/>
  <c r="L116" i="77"/>
  <c r="M116" i="77"/>
  <c r="N116" i="77"/>
  <c r="O116" i="77"/>
  <c r="K117" i="77"/>
  <c r="L117" i="77"/>
  <c r="M117" i="77"/>
  <c r="N117" i="77"/>
  <c r="O117" i="77"/>
  <c r="K118" i="77"/>
  <c r="L118" i="77"/>
  <c r="M118" i="77"/>
  <c r="N118" i="77"/>
  <c r="O118" i="77"/>
  <c r="K119" i="77"/>
  <c r="L119" i="77"/>
  <c r="M119" i="77"/>
  <c r="N119" i="77"/>
  <c r="O119" i="77"/>
  <c r="K120" i="77"/>
  <c r="L120" i="77"/>
  <c r="M120" i="77"/>
  <c r="N120" i="77"/>
  <c r="O120" i="77"/>
  <c r="K121" i="77"/>
  <c r="L121" i="77"/>
  <c r="M121" i="77"/>
  <c r="N121" i="77"/>
  <c r="O121" i="77"/>
  <c r="K122" i="77"/>
  <c r="L122" i="77"/>
  <c r="M122" i="77"/>
  <c r="N122" i="77"/>
  <c r="O122" i="77"/>
  <c r="K123" i="77"/>
  <c r="L123" i="77"/>
  <c r="M123" i="77"/>
  <c r="N123" i="77"/>
  <c r="O123" i="77"/>
  <c r="K124" i="77"/>
  <c r="L124" i="77"/>
  <c r="M124" i="77"/>
  <c r="N124" i="77"/>
  <c r="O124" i="77"/>
  <c r="K125" i="77"/>
  <c r="L125" i="77"/>
  <c r="M125" i="77"/>
  <c r="N125" i="77"/>
  <c r="O125" i="77"/>
  <c r="K126" i="77"/>
  <c r="L126" i="77"/>
  <c r="M126" i="77"/>
  <c r="N126" i="77"/>
  <c r="O126" i="77"/>
  <c r="K127" i="77"/>
  <c r="L127" i="77"/>
  <c r="M127" i="77"/>
  <c r="N127" i="77"/>
  <c r="O127" i="77"/>
  <c r="K128" i="77"/>
  <c r="L128" i="77"/>
  <c r="M128" i="77"/>
  <c r="N128" i="77"/>
  <c r="O128" i="77"/>
  <c r="K129" i="77"/>
  <c r="L129" i="77"/>
  <c r="M129" i="77"/>
  <c r="N129" i="77"/>
  <c r="O129" i="77"/>
  <c r="K130" i="77"/>
  <c r="L130" i="77"/>
  <c r="M130" i="77"/>
  <c r="N130" i="77"/>
  <c r="O130" i="77"/>
  <c r="K131" i="77"/>
  <c r="L131" i="77"/>
  <c r="M131" i="77"/>
  <c r="N131" i="77"/>
  <c r="O131" i="77"/>
  <c r="K132" i="77"/>
  <c r="L132" i="77"/>
  <c r="M132" i="77"/>
  <c r="N132" i="77"/>
  <c r="O132" i="77"/>
  <c r="K133" i="77"/>
  <c r="L133" i="77"/>
  <c r="M133" i="77"/>
  <c r="N133" i="77"/>
  <c r="O133" i="77"/>
  <c r="K134" i="77"/>
  <c r="L134" i="77"/>
  <c r="M134" i="77"/>
  <c r="N134" i="77"/>
  <c r="O134" i="77"/>
  <c r="K135" i="77"/>
  <c r="L135" i="77"/>
  <c r="M135" i="77"/>
  <c r="N135" i="77"/>
  <c r="O135" i="77"/>
  <c r="K136" i="77"/>
  <c r="L136" i="77"/>
  <c r="M136" i="77"/>
  <c r="N136" i="77"/>
  <c r="O136" i="77"/>
  <c r="K137" i="77"/>
  <c r="L137" i="77"/>
  <c r="M137" i="77"/>
  <c r="N137" i="77"/>
  <c r="O137" i="77"/>
  <c r="K138" i="77"/>
  <c r="L138" i="77"/>
  <c r="M138" i="77"/>
  <c r="N138" i="77"/>
  <c r="O138" i="77"/>
  <c r="K139" i="77"/>
  <c r="L139" i="77"/>
  <c r="M139" i="77"/>
  <c r="N139" i="77"/>
  <c r="O139" i="77"/>
  <c r="K140" i="77"/>
  <c r="L140" i="77"/>
  <c r="M140" i="77"/>
  <c r="N140" i="77"/>
  <c r="O140" i="77"/>
  <c r="K141" i="77"/>
  <c r="L141" i="77"/>
  <c r="M141" i="77"/>
  <c r="N141" i="77"/>
  <c r="O141" i="77"/>
  <c r="K142" i="77"/>
  <c r="L142" i="77"/>
  <c r="M142" i="77"/>
  <c r="N142" i="77"/>
  <c r="O142" i="77"/>
  <c r="K143" i="77"/>
  <c r="L143" i="77"/>
  <c r="M143" i="77"/>
  <c r="N143" i="77"/>
  <c r="O143" i="77"/>
  <c r="K144" i="77"/>
  <c r="L144" i="77"/>
  <c r="M144" i="77"/>
  <c r="N144" i="77"/>
  <c r="O144" i="77"/>
  <c r="K145" i="77"/>
  <c r="L145" i="77"/>
  <c r="M145" i="77"/>
  <c r="N145" i="77"/>
  <c r="O145" i="77"/>
  <c r="K146" i="77"/>
  <c r="L146" i="77"/>
  <c r="M146" i="77"/>
  <c r="N146" i="77"/>
  <c r="O146" i="77"/>
  <c r="K147" i="77"/>
  <c r="L147" i="77"/>
  <c r="M147" i="77"/>
  <c r="N147" i="77"/>
  <c r="O147" i="77"/>
  <c r="K148" i="77"/>
  <c r="L148" i="77"/>
  <c r="M148" i="77"/>
  <c r="N148" i="77"/>
  <c r="O148" i="77"/>
  <c r="K149" i="77"/>
  <c r="L149" i="77"/>
  <c r="M149" i="77"/>
  <c r="N149" i="77"/>
  <c r="O149" i="77"/>
  <c r="K150" i="77"/>
  <c r="L150" i="77"/>
  <c r="M150" i="77"/>
  <c r="N150" i="77"/>
  <c r="O150" i="77"/>
  <c r="K151" i="77"/>
  <c r="L151" i="77"/>
  <c r="M151" i="77"/>
  <c r="N151" i="77"/>
  <c r="O151" i="77"/>
  <c r="K152" i="77"/>
  <c r="L152" i="77"/>
  <c r="M152" i="77"/>
  <c r="N152" i="77"/>
  <c r="O152" i="77"/>
  <c r="K153" i="77"/>
  <c r="L153" i="77"/>
  <c r="M153" i="77"/>
  <c r="N153" i="77"/>
  <c r="O153" i="77"/>
  <c r="K154" i="77"/>
  <c r="L154" i="77"/>
  <c r="M154" i="77"/>
  <c r="N154" i="77"/>
  <c r="O154" i="77"/>
  <c r="K155" i="77"/>
  <c r="L155" i="77"/>
  <c r="M155" i="77"/>
  <c r="N155" i="77"/>
  <c r="O155" i="77"/>
  <c r="K156" i="77"/>
  <c r="L156" i="77"/>
  <c r="M156" i="77"/>
  <c r="N156" i="77"/>
  <c r="O156" i="77"/>
  <c r="K157" i="77"/>
  <c r="L157" i="77"/>
  <c r="M157" i="77"/>
  <c r="N157" i="77"/>
  <c r="O157" i="77"/>
  <c r="K158" i="77"/>
  <c r="L158" i="77"/>
  <c r="M158" i="77"/>
  <c r="N158" i="77"/>
  <c r="O158" i="77"/>
  <c r="K159" i="77"/>
  <c r="L159" i="77"/>
  <c r="M159" i="77"/>
  <c r="N159" i="77"/>
  <c r="O159" i="77"/>
  <c r="K160" i="77"/>
  <c r="L160" i="77"/>
  <c r="M160" i="77"/>
  <c r="N160" i="77"/>
  <c r="O160" i="77"/>
  <c r="K161" i="77"/>
  <c r="L161" i="77"/>
  <c r="M161" i="77"/>
  <c r="N161" i="77"/>
  <c r="O161" i="77"/>
  <c r="K162" i="77"/>
  <c r="L162" i="77"/>
  <c r="M162" i="77"/>
  <c r="N162" i="77"/>
  <c r="O162" i="77"/>
  <c r="K163" i="77"/>
  <c r="L163" i="77"/>
  <c r="M163" i="77"/>
  <c r="N163" i="77"/>
  <c r="O163" i="77"/>
  <c r="K164" i="77"/>
  <c r="L164" i="77"/>
  <c r="M164" i="77"/>
  <c r="N164" i="77"/>
  <c r="O164" i="77"/>
  <c r="K165" i="77"/>
  <c r="L165" i="77"/>
  <c r="M165" i="77"/>
  <c r="N165" i="77"/>
  <c r="O165" i="77"/>
  <c r="K166" i="77"/>
  <c r="L166" i="77"/>
  <c r="M166" i="77"/>
  <c r="N166" i="77"/>
  <c r="O166" i="77"/>
  <c r="K167" i="77"/>
  <c r="L167" i="77"/>
  <c r="M167" i="77"/>
  <c r="N167" i="77"/>
  <c r="O167" i="77"/>
  <c r="K168" i="77"/>
  <c r="L168" i="77"/>
  <c r="M168" i="77"/>
  <c r="N168" i="77"/>
  <c r="O168" i="77"/>
  <c r="K169" i="77"/>
  <c r="L169" i="77"/>
  <c r="M169" i="77"/>
  <c r="N169" i="77"/>
  <c r="O169" i="77"/>
  <c r="K170" i="77"/>
  <c r="L170" i="77"/>
  <c r="M170" i="77"/>
  <c r="N170" i="77"/>
  <c r="O170" i="77"/>
  <c r="K171" i="77"/>
  <c r="L171" i="77"/>
  <c r="M171" i="77"/>
  <c r="N171" i="77"/>
  <c r="O171" i="77"/>
  <c r="K172" i="77"/>
  <c r="L172" i="77"/>
  <c r="M172" i="77"/>
  <c r="N172" i="77"/>
  <c r="O172" i="77"/>
  <c r="K173" i="77"/>
  <c r="L173" i="77"/>
  <c r="M173" i="77"/>
  <c r="N173" i="77"/>
  <c r="O173" i="77"/>
  <c r="K174" i="77"/>
  <c r="L174" i="77"/>
  <c r="M174" i="77"/>
  <c r="N174" i="77"/>
  <c r="O174" i="77"/>
  <c r="K175" i="77"/>
  <c r="L175" i="77"/>
  <c r="M175" i="77"/>
  <c r="N175" i="77"/>
  <c r="O175" i="77"/>
  <c r="K176" i="77"/>
  <c r="L176" i="77"/>
  <c r="M176" i="77"/>
  <c r="N176" i="77"/>
  <c r="O176" i="77"/>
  <c r="K177" i="77"/>
  <c r="L177" i="77"/>
  <c r="M177" i="77"/>
  <c r="N177" i="77"/>
  <c r="O177" i="77"/>
  <c r="K178" i="77"/>
  <c r="L178" i="77"/>
  <c r="M178" i="77"/>
  <c r="N178" i="77"/>
  <c r="O178" i="77"/>
  <c r="K179" i="77"/>
  <c r="L179" i="77"/>
  <c r="M179" i="77"/>
  <c r="N179" i="77"/>
  <c r="O179" i="77"/>
  <c r="K180" i="77"/>
  <c r="L180" i="77"/>
  <c r="M180" i="77"/>
  <c r="N180" i="77"/>
  <c r="O180" i="77"/>
  <c r="K181" i="77"/>
  <c r="L181" i="77"/>
  <c r="M181" i="77"/>
  <c r="N181" i="77"/>
  <c r="O181" i="77"/>
  <c r="K182" i="77"/>
  <c r="L182" i="77"/>
  <c r="M182" i="77"/>
  <c r="N182" i="77"/>
  <c r="O182" i="77"/>
  <c r="K183" i="77"/>
  <c r="L183" i="77"/>
  <c r="M183" i="77"/>
  <c r="N183" i="77"/>
  <c r="O183" i="77"/>
  <c r="K184" i="77"/>
  <c r="L184" i="77"/>
  <c r="M184" i="77"/>
  <c r="N184" i="77"/>
  <c r="O184" i="77"/>
  <c r="K185" i="77"/>
  <c r="L185" i="77"/>
  <c r="M185" i="77"/>
  <c r="N185" i="77"/>
  <c r="O185" i="77"/>
  <c r="K186" i="77"/>
  <c r="L186" i="77"/>
  <c r="M186" i="77"/>
  <c r="N186" i="77"/>
  <c r="O186" i="77"/>
  <c r="K187" i="77"/>
  <c r="L187" i="77"/>
  <c r="M187" i="77"/>
  <c r="N187" i="77"/>
  <c r="O187" i="77"/>
  <c r="K188" i="77"/>
  <c r="L188" i="77"/>
  <c r="M188" i="77"/>
  <c r="N188" i="77"/>
  <c r="O188" i="77"/>
  <c r="K189" i="77"/>
  <c r="L189" i="77"/>
  <c r="M189" i="77"/>
  <c r="N189" i="77"/>
  <c r="O189" i="77"/>
  <c r="K190" i="77"/>
  <c r="L190" i="77"/>
  <c r="M190" i="77"/>
  <c r="N190" i="77"/>
  <c r="O190" i="77"/>
  <c r="K191" i="77"/>
  <c r="L191" i="77"/>
  <c r="M191" i="77"/>
  <c r="N191" i="77"/>
  <c r="O191" i="77"/>
  <c r="K192" i="77"/>
  <c r="L192" i="77"/>
  <c r="M192" i="77"/>
  <c r="N192" i="77"/>
  <c r="O192" i="77"/>
  <c r="K193" i="77"/>
  <c r="L193" i="77"/>
  <c r="M193" i="77"/>
  <c r="N193" i="77"/>
  <c r="O193" i="77"/>
  <c r="O25" i="77"/>
  <c r="N25" i="77"/>
  <c r="M25" i="77"/>
  <c r="L25" i="77"/>
  <c r="K25" i="77"/>
  <c r="N25" i="81"/>
  <c r="Q25" i="81"/>
  <c r="P25" i="81"/>
  <c r="O25" i="81"/>
  <c r="F24" i="81" l="1"/>
  <c r="L187" i="81"/>
  <c r="L172" i="81"/>
  <c r="L183" i="81"/>
  <c r="I97" i="77"/>
  <c r="L33" i="81"/>
  <c r="L42" i="81"/>
  <c r="L56" i="81"/>
  <c r="L60" i="81"/>
  <c r="L61" i="81"/>
  <c r="L64" i="81"/>
  <c r="L65" i="81"/>
  <c r="L73" i="81"/>
  <c r="L74" i="81"/>
  <c r="L77" i="81"/>
  <c r="L88" i="81"/>
  <c r="L90" i="81"/>
  <c r="L92" i="81"/>
  <c r="L100" i="81"/>
  <c r="L113" i="81"/>
  <c r="L116" i="81"/>
  <c r="L130" i="81"/>
  <c r="L136" i="81"/>
  <c r="L143" i="81"/>
  <c r="L154" i="81"/>
  <c r="L159" i="81"/>
  <c r="L160" i="81"/>
  <c r="L163" i="81"/>
  <c r="L164" i="81"/>
  <c r="L165" i="81"/>
  <c r="L168" i="81"/>
  <c r="L170" i="81"/>
  <c r="L171" i="81"/>
  <c r="L175" i="81"/>
  <c r="L177" i="81"/>
  <c r="L178" i="81"/>
  <c r="L182" i="81"/>
  <c r="L190" i="81"/>
  <c r="L192" i="81"/>
  <c r="L194" i="81"/>
  <c r="L196" i="81"/>
  <c r="L197" i="81"/>
  <c r="L199" i="81"/>
  <c r="L202" i="81"/>
  <c r="L217" i="81"/>
  <c r="L223" i="81"/>
  <c r="L224" i="81"/>
  <c r="L225" i="81"/>
  <c r="L226" i="81"/>
  <c r="L229" i="81"/>
  <c r="L232" i="81"/>
  <c r="L233" i="81"/>
  <c r="L236" i="81"/>
  <c r="L237" i="81"/>
  <c r="L239" i="81"/>
  <c r="L240" i="81"/>
  <c r="L244" i="81"/>
  <c r="L246" i="81"/>
  <c r="L247" i="81"/>
  <c r="L257" i="81"/>
  <c r="L258" i="81"/>
  <c r="L260" i="81"/>
  <c r="L268" i="81"/>
  <c r="L274" i="81"/>
  <c r="L279" i="81"/>
  <c r="L281" i="81"/>
  <c r="L284" i="81"/>
  <c r="L285" i="81"/>
  <c r="L286" i="81"/>
  <c r="L292" i="81"/>
  <c r="L294" i="81"/>
  <c r="L295" i="81"/>
  <c r="L301" i="81"/>
  <c r="L311" i="81"/>
  <c r="L315" i="81"/>
  <c r="L321" i="81"/>
  <c r="L322" i="81"/>
  <c r="L327" i="81"/>
  <c r="L332" i="81"/>
  <c r="L350" i="81"/>
  <c r="L352" i="81"/>
  <c r="L366" i="81"/>
  <c r="L378" i="81"/>
  <c r="L380" i="81"/>
  <c r="L382" i="81"/>
  <c r="L411" i="81" l="1"/>
  <c r="L408" i="81"/>
  <c r="L400" i="81"/>
  <c r="L398" i="81"/>
  <c r="L386" i="81"/>
  <c r="L384" i="81"/>
  <c r="L413" i="81"/>
  <c r="L409" i="81"/>
  <c r="F846" i="60" l="1"/>
  <c r="F845" i="60"/>
  <c r="F844" i="60"/>
  <c r="F843" i="60"/>
  <c r="F842" i="60"/>
  <c r="F841" i="60"/>
  <c r="F840" i="60"/>
  <c r="F839" i="60"/>
  <c r="F838" i="60"/>
  <c r="E838" i="60"/>
  <c r="F837" i="60"/>
  <c r="F836" i="60"/>
  <c r="F835" i="60"/>
  <c r="F834" i="60"/>
  <c r="F833" i="60"/>
  <c r="F832" i="60"/>
  <c r="F831" i="60"/>
  <c r="F830" i="60"/>
  <c r="F829" i="60"/>
  <c r="F828" i="60"/>
  <c r="F827" i="60"/>
  <c r="F826" i="60"/>
  <c r="F825" i="60"/>
  <c r="F824" i="60"/>
  <c r="F823" i="60"/>
  <c r="F822" i="60"/>
  <c r="F821" i="60"/>
  <c r="F820" i="60"/>
  <c r="F819" i="60"/>
  <c r="F818" i="60"/>
  <c r="F817" i="60"/>
  <c r="F816" i="60"/>
  <c r="F815" i="60"/>
  <c r="F814" i="60"/>
  <c r="F813" i="60"/>
  <c r="F812" i="60"/>
  <c r="F811" i="60"/>
  <c r="F810" i="60"/>
  <c r="F809" i="60"/>
  <c r="F808" i="60"/>
  <c r="F807" i="60"/>
  <c r="F806" i="60"/>
  <c r="F805" i="60"/>
  <c r="F804" i="60"/>
  <c r="F803" i="60"/>
  <c r="F802" i="60"/>
  <c r="F801" i="60"/>
  <c r="F800" i="60"/>
  <c r="F799" i="60"/>
  <c r="F798" i="60"/>
  <c r="F797" i="60"/>
  <c r="F796" i="60"/>
  <c r="F795" i="60"/>
  <c r="F794" i="60"/>
  <c r="F793" i="60"/>
  <c r="F792" i="60"/>
  <c r="F791" i="60"/>
  <c r="F790" i="60"/>
  <c r="F789" i="60"/>
  <c r="F788" i="60"/>
  <c r="F787" i="60"/>
  <c r="F786" i="60"/>
  <c r="F785" i="60"/>
  <c r="F784" i="60"/>
  <c r="F783" i="60"/>
  <c r="F782" i="60"/>
  <c r="F781" i="60"/>
  <c r="F780" i="60"/>
  <c r="F779" i="60"/>
  <c r="F778" i="60"/>
  <c r="F777" i="60"/>
  <c r="F776" i="60"/>
  <c r="F775" i="60"/>
  <c r="F774" i="60"/>
  <c r="F773" i="60"/>
  <c r="F772" i="60"/>
  <c r="F771" i="60"/>
  <c r="F770" i="60"/>
  <c r="F769" i="60"/>
  <c r="F768" i="60"/>
  <c r="F767" i="60"/>
  <c r="F766" i="60"/>
  <c r="F765" i="60"/>
  <c r="F764" i="60"/>
  <c r="F763" i="60"/>
  <c r="F762" i="60"/>
  <c r="F761" i="60"/>
  <c r="F760" i="60"/>
  <c r="F759" i="60"/>
  <c r="F758" i="60"/>
  <c r="F757" i="60"/>
  <c r="F756" i="60"/>
  <c r="F755" i="60"/>
  <c r="F754" i="60"/>
  <c r="F753" i="60"/>
  <c r="F752" i="60"/>
  <c r="F751" i="60"/>
  <c r="F750" i="60"/>
  <c r="F749" i="60"/>
  <c r="F748" i="60"/>
  <c r="F747" i="60"/>
  <c r="F746" i="60"/>
  <c r="F745" i="60"/>
  <c r="F744" i="60"/>
  <c r="F743" i="60"/>
  <c r="F742" i="60"/>
  <c r="F741" i="60"/>
  <c r="F740" i="60"/>
  <c r="F739" i="60"/>
  <c r="F738" i="60"/>
  <c r="F737" i="60"/>
  <c r="F736" i="60"/>
  <c r="F735" i="60"/>
  <c r="F734" i="60"/>
  <c r="F733" i="60"/>
  <c r="F732" i="60"/>
  <c r="F731" i="60"/>
  <c r="F730" i="60"/>
  <c r="F729" i="60"/>
  <c r="F728" i="60"/>
  <c r="F727" i="60"/>
  <c r="F726" i="60"/>
  <c r="F725" i="60"/>
  <c r="F724" i="60"/>
  <c r="F723" i="60"/>
  <c r="F722" i="60"/>
  <c r="F721" i="60"/>
  <c r="F720" i="60"/>
  <c r="F719" i="60"/>
  <c r="F718" i="60"/>
  <c r="F717" i="60"/>
  <c r="F716" i="60"/>
  <c r="F715" i="60"/>
  <c r="F714" i="60"/>
  <c r="F713" i="60"/>
  <c r="F712" i="60"/>
  <c r="F711" i="60"/>
  <c r="F710" i="60"/>
  <c r="F709" i="60"/>
  <c r="F708" i="60"/>
  <c r="F707" i="60"/>
  <c r="F706" i="60"/>
  <c r="F705" i="60"/>
  <c r="F704" i="60"/>
  <c r="F703" i="60"/>
  <c r="E703" i="60"/>
  <c r="G703" i="60" s="1"/>
  <c r="F702" i="60"/>
  <c r="E702" i="60"/>
  <c r="F701" i="60"/>
  <c r="E701" i="60"/>
  <c r="F700" i="60"/>
  <c r="E700" i="60"/>
  <c r="F699" i="60"/>
  <c r="E699" i="60"/>
  <c r="F698" i="60"/>
  <c r="E698" i="60"/>
  <c r="F697" i="60"/>
  <c r="E697" i="60"/>
  <c r="G697" i="60" s="1"/>
  <c r="F696" i="60"/>
  <c r="E696" i="60"/>
  <c r="G696" i="60" s="1"/>
  <c r="F695" i="60"/>
  <c r="E695" i="60"/>
  <c r="G695" i="60" s="1"/>
  <c r="F694" i="60"/>
  <c r="E694" i="60"/>
  <c r="F693" i="60"/>
  <c r="E693" i="60"/>
  <c r="G693" i="60" s="1"/>
  <c r="F692" i="60"/>
  <c r="E692" i="60"/>
  <c r="F691" i="60"/>
  <c r="E691" i="60"/>
  <c r="F690" i="60"/>
  <c r="E690" i="60"/>
  <c r="G690" i="60" s="1"/>
  <c r="F689" i="60"/>
  <c r="E689" i="60"/>
  <c r="F688" i="60"/>
  <c r="E688" i="60"/>
  <c r="F687" i="60"/>
  <c r="E687" i="60"/>
  <c r="G687" i="60" s="1"/>
  <c r="F686" i="60"/>
  <c r="E686" i="60"/>
  <c r="G686" i="60" s="1"/>
  <c r="F685" i="60"/>
  <c r="E685" i="60"/>
  <c r="G685" i="60" s="1"/>
  <c r="F684" i="60"/>
  <c r="E684" i="60"/>
  <c r="F683" i="60"/>
  <c r="E683" i="60"/>
  <c r="G683" i="60" s="1"/>
  <c r="F682" i="60"/>
  <c r="E682" i="60"/>
  <c r="G682" i="60" s="1"/>
  <c r="F681" i="60"/>
  <c r="E681" i="60"/>
  <c r="G681" i="60" s="1"/>
  <c r="F680" i="60"/>
  <c r="E680" i="60"/>
  <c r="F679" i="60"/>
  <c r="E679" i="60"/>
  <c r="G679" i="60" s="1"/>
  <c r="F678" i="60"/>
  <c r="E678" i="60"/>
  <c r="F677" i="60"/>
  <c r="E677" i="60"/>
  <c r="F676" i="60"/>
  <c r="E676" i="60"/>
  <c r="F675" i="60"/>
  <c r="E675" i="60"/>
  <c r="F674" i="60"/>
  <c r="E674" i="60"/>
  <c r="F673" i="60"/>
  <c r="E673" i="60"/>
  <c r="F672" i="60"/>
  <c r="E672" i="60"/>
  <c r="G672" i="60" s="1"/>
  <c r="F671" i="60"/>
  <c r="E671" i="60"/>
  <c r="G671" i="60" s="1"/>
  <c r="F670" i="60"/>
  <c r="E670" i="60"/>
  <c r="G670" i="60" s="1"/>
  <c r="F669" i="60"/>
  <c r="E669" i="60"/>
  <c r="F668" i="60"/>
  <c r="E668" i="60"/>
  <c r="F667" i="60"/>
  <c r="E667" i="60"/>
  <c r="G667" i="60" s="1"/>
  <c r="F666" i="60"/>
  <c r="E666" i="60"/>
  <c r="F665" i="60"/>
  <c r="E665" i="60"/>
  <c r="G665" i="60" s="1"/>
  <c r="F664" i="60"/>
  <c r="E664" i="60"/>
  <c r="F663" i="60"/>
  <c r="E663" i="60"/>
  <c r="G663" i="60" s="1"/>
  <c r="F662" i="60"/>
  <c r="E662" i="60"/>
  <c r="F661" i="60"/>
  <c r="E661" i="60"/>
  <c r="G661" i="60" s="1"/>
  <c r="F660" i="60"/>
  <c r="E660" i="60"/>
  <c r="F659" i="60"/>
  <c r="E659" i="60"/>
  <c r="F658" i="60"/>
  <c r="F657" i="60"/>
  <c r="F656" i="60"/>
  <c r="F655" i="60"/>
  <c r="F654" i="60"/>
  <c r="F653" i="60"/>
  <c r="F652" i="60"/>
  <c r="F651" i="60"/>
  <c r="F650" i="60"/>
  <c r="F649" i="60"/>
  <c r="F648" i="60"/>
  <c r="F647" i="60"/>
  <c r="E647" i="60"/>
  <c r="G647" i="60" s="1"/>
  <c r="F646" i="60"/>
  <c r="E646" i="60"/>
  <c r="F645" i="60"/>
  <c r="E645" i="60"/>
  <c r="G645" i="60" s="1"/>
  <c r="F644" i="60"/>
  <c r="E644" i="60"/>
  <c r="F643" i="60"/>
  <c r="E643" i="60"/>
  <c r="F642" i="60"/>
  <c r="E642" i="60"/>
  <c r="G642" i="60" s="1"/>
  <c r="F641" i="60"/>
  <c r="E641" i="60"/>
  <c r="F640" i="60"/>
  <c r="E640" i="60"/>
  <c r="F639" i="60"/>
  <c r="F638" i="60"/>
  <c r="F637" i="60"/>
  <c r="F636" i="60"/>
  <c r="F635" i="60"/>
  <c r="F634" i="60"/>
  <c r="F633" i="60"/>
  <c r="F632" i="60"/>
  <c r="F631" i="60"/>
  <c r="F630" i="60"/>
  <c r="F629" i="60"/>
  <c r="F628" i="60"/>
  <c r="F627" i="60"/>
  <c r="F626" i="60"/>
  <c r="F625" i="60"/>
  <c r="F624" i="60"/>
  <c r="F623" i="60"/>
  <c r="F622" i="60"/>
  <c r="F621" i="60"/>
  <c r="F620" i="60"/>
  <c r="F619" i="60"/>
  <c r="F618" i="60"/>
  <c r="F617" i="60"/>
  <c r="F616" i="60"/>
  <c r="F615" i="60"/>
  <c r="F614" i="60"/>
  <c r="F613" i="60"/>
  <c r="F612" i="60"/>
  <c r="F611" i="60"/>
  <c r="F610" i="60"/>
  <c r="F609" i="60"/>
  <c r="F608" i="60"/>
  <c r="F607" i="60"/>
  <c r="F606" i="60"/>
  <c r="F605" i="60"/>
  <c r="F604" i="60"/>
  <c r="F603" i="60"/>
  <c r="F602" i="60"/>
  <c r="F601" i="60"/>
  <c r="F600" i="60"/>
  <c r="F599" i="60"/>
  <c r="F598" i="60"/>
  <c r="F597" i="60"/>
  <c r="F596" i="60"/>
  <c r="F595" i="60"/>
  <c r="F594" i="60"/>
  <c r="F593" i="60"/>
  <c r="F592" i="60"/>
  <c r="F591" i="60"/>
  <c r="F590" i="60"/>
  <c r="F589" i="60"/>
  <c r="F588" i="60"/>
  <c r="F587" i="60"/>
  <c r="F586" i="60"/>
  <c r="F585" i="60"/>
  <c r="F584" i="60"/>
  <c r="F583" i="60"/>
  <c r="F582" i="60"/>
  <c r="F581" i="60"/>
  <c r="F580" i="60"/>
  <c r="F579" i="60"/>
  <c r="F578" i="60"/>
  <c r="F577" i="60"/>
  <c r="F576" i="60"/>
  <c r="F575" i="60"/>
  <c r="F574" i="60"/>
  <c r="F573" i="60"/>
  <c r="F572" i="60"/>
  <c r="F571" i="60"/>
  <c r="F570" i="60"/>
  <c r="F569" i="60"/>
  <c r="F568" i="60"/>
  <c r="F567" i="60"/>
  <c r="F566" i="60"/>
  <c r="F565" i="60"/>
  <c r="F564" i="60"/>
  <c r="F563" i="60"/>
  <c r="F562" i="60"/>
  <c r="F561" i="60"/>
  <c r="F560" i="60"/>
  <c r="F559" i="60"/>
  <c r="F558" i="60"/>
  <c r="F557" i="60"/>
  <c r="F556" i="60"/>
  <c r="F555" i="60"/>
  <c r="F554" i="60"/>
  <c r="F553" i="60"/>
  <c r="F552" i="60"/>
  <c r="F551" i="60"/>
  <c r="F550" i="60"/>
  <c r="F549" i="60"/>
  <c r="F548" i="60"/>
  <c r="F547" i="60"/>
  <c r="F546" i="60"/>
  <c r="F545" i="60"/>
  <c r="F544" i="60"/>
  <c r="F543" i="60"/>
  <c r="F542" i="60"/>
  <c r="F541" i="60"/>
  <c r="F540" i="60"/>
  <c r="F539" i="60"/>
  <c r="F538" i="60"/>
  <c r="F537" i="60"/>
  <c r="F536" i="60"/>
  <c r="F535" i="60"/>
  <c r="F534" i="60"/>
  <c r="F533" i="60"/>
  <c r="F532" i="60"/>
  <c r="F531" i="60"/>
  <c r="F530" i="60"/>
  <c r="F529" i="60"/>
  <c r="F528" i="60"/>
  <c r="F527" i="60"/>
  <c r="F526" i="60"/>
  <c r="F525" i="60"/>
  <c r="F524" i="60"/>
  <c r="F523" i="60"/>
  <c r="F522" i="60"/>
  <c r="F521" i="60"/>
  <c r="F520" i="60"/>
  <c r="F519" i="60"/>
  <c r="F518" i="60"/>
  <c r="F517" i="60"/>
  <c r="F516" i="60"/>
  <c r="F515" i="60"/>
  <c r="F514" i="60"/>
  <c r="F513" i="60"/>
  <c r="F512" i="60"/>
  <c r="F511" i="60"/>
  <c r="F510" i="60"/>
  <c r="F509" i="60"/>
  <c r="F508" i="60"/>
  <c r="F507" i="60"/>
  <c r="F506" i="60"/>
  <c r="F505" i="60"/>
  <c r="F504" i="60"/>
  <c r="F503" i="60"/>
  <c r="F502" i="60"/>
  <c r="F501" i="60"/>
  <c r="F500" i="60"/>
  <c r="F499" i="60"/>
  <c r="F498" i="60"/>
  <c r="F497" i="60"/>
  <c r="F496" i="60"/>
  <c r="F495" i="60"/>
  <c r="F494" i="60"/>
  <c r="F493" i="60"/>
  <c r="F492" i="60"/>
  <c r="F491" i="60"/>
  <c r="F490" i="60"/>
  <c r="F489" i="60"/>
  <c r="F488" i="60"/>
  <c r="F487" i="60"/>
  <c r="F486" i="60"/>
  <c r="F485" i="60"/>
  <c r="F484" i="60"/>
  <c r="F483" i="60"/>
  <c r="F482" i="60"/>
  <c r="E482" i="60"/>
  <c r="F481" i="60"/>
  <c r="E481" i="60"/>
  <c r="G481" i="60" s="1"/>
  <c r="F480" i="60"/>
  <c r="E480" i="60"/>
  <c r="F479" i="60"/>
  <c r="F478" i="60"/>
  <c r="F477" i="60"/>
  <c r="F476" i="60"/>
  <c r="F475" i="60"/>
  <c r="F474" i="60"/>
  <c r="F473" i="60"/>
  <c r="F472" i="60"/>
  <c r="F471" i="60"/>
  <c r="F470" i="60"/>
  <c r="F469" i="60"/>
  <c r="F468" i="60"/>
  <c r="F467" i="60"/>
  <c r="F466" i="60"/>
  <c r="F465" i="60"/>
  <c r="F464" i="60"/>
  <c r="F463" i="60"/>
  <c r="F462" i="60"/>
  <c r="F461" i="60"/>
  <c r="F460" i="60"/>
  <c r="F459" i="60"/>
  <c r="F458" i="60"/>
  <c r="F457" i="60"/>
  <c r="F456" i="60"/>
  <c r="F455" i="60"/>
  <c r="F454" i="60"/>
  <c r="F453" i="60"/>
  <c r="F452" i="60"/>
  <c r="F451" i="60"/>
  <c r="F450" i="60"/>
  <c r="F449" i="60"/>
  <c r="F448" i="60"/>
  <c r="F447" i="60"/>
  <c r="F446" i="60"/>
  <c r="F445" i="60"/>
  <c r="F444" i="60"/>
  <c r="F443" i="60"/>
  <c r="F442" i="60"/>
  <c r="F441" i="60"/>
  <c r="F440" i="60"/>
  <c r="F439" i="60"/>
  <c r="F438" i="60"/>
  <c r="F437" i="60"/>
  <c r="F436" i="60"/>
  <c r="F435" i="60"/>
  <c r="F434" i="60"/>
  <c r="F433" i="60"/>
  <c r="F432" i="60"/>
  <c r="F431" i="60"/>
  <c r="F430" i="60"/>
  <c r="F429" i="60"/>
  <c r="F428" i="60"/>
  <c r="F427" i="60"/>
  <c r="F426" i="60"/>
  <c r="F425" i="60"/>
  <c r="F424" i="60"/>
  <c r="F423" i="60"/>
  <c r="F422" i="60"/>
  <c r="F421" i="60"/>
  <c r="F420" i="60"/>
  <c r="F419" i="60"/>
  <c r="F418" i="60"/>
  <c r="F417" i="60"/>
  <c r="F416" i="60"/>
  <c r="F415" i="60"/>
  <c r="F414" i="60"/>
  <c r="F413" i="60"/>
  <c r="F412" i="60"/>
  <c r="F411" i="60"/>
  <c r="F410" i="60"/>
  <c r="F409" i="60"/>
  <c r="F408" i="60"/>
  <c r="F407" i="60"/>
  <c r="F406" i="60"/>
  <c r="F405" i="60"/>
  <c r="F404" i="60"/>
  <c r="F403" i="60"/>
  <c r="F402" i="60"/>
  <c r="F401" i="60"/>
  <c r="F400" i="60"/>
  <c r="F399" i="60"/>
  <c r="F398" i="60"/>
  <c r="F397" i="60"/>
  <c r="F396" i="60"/>
  <c r="F395" i="60"/>
  <c r="F394" i="60"/>
  <c r="F393" i="60"/>
  <c r="F392" i="60"/>
  <c r="F391" i="60"/>
  <c r="F390" i="60"/>
  <c r="F389" i="60"/>
  <c r="F388" i="60"/>
  <c r="F387" i="60"/>
  <c r="F386" i="60"/>
  <c r="F385" i="60"/>
  <c r="F384" i="60"/>
  <c r="F383" i="60"/>
  <c r="F382" i="60"/>
  <c r="F381" i="60"/>
  <c r="F380" i="60"/>
  <c r="F379" i="60"/>
  <c r="F378" i="60"/>
  <c r="F377" i="60"/>
  <c r="F376" i="60"/>
  <c r="F375" i="60"/>
  <c r="F374" i="60"/>
  <c r="F373" i="60"/>
  <c r="F372" i="60"/>
  <c r="F371" i="60"/>
  <c r="F370" i="60"/>
  <c r="F369" i="60"/>
  <c r="F368" i="60"/>
  <c r="F367" i="60"/>
  <c r="F366" i="60"/>
  <c r="F365" i="60"/>
  <c r="F364" i="60"/>
  <c r="F363" i="60"/>
  <c r="F362" i="60"/>
  <c r="F361" i="60"/>
  <c r="F360" i="60"/>
  <c r="F359" i="60"/>
  <c r="F358" i="60"/>
  <c r="F357" i="60"/>
  <c r="F356" i="60"/>
  <c r="F355" i="60"/>
  <c r="F354" i="60"/>
  <c r="F353" i="60"/>
  <c r="F352" i="60"/>
  <c r="F351" i="60"/>
  <c r="F350" i="60"/>
  <c r="F349" i="60"/>
  <c r="F348" i="60"/>
  <c r="F347" i="60"/>
  <c r="F346" i="60"/>
  <c r="E346" i="60"/>
  <c r="G346" i="60" s="1"/>
  <c r="F345" i="60"/>
  <c r="F344" i="60"/>
  <c r="F343" i="60"/>
  <c r="F342" i="60"/>
  <c r="F341" i="60"/>
  <c r="F340" i="60"/>
  <c r="F339" i="60"/>
  <c r="F338" i="60"/>
  <c r="F337" i="60"/>
  <c r="F336" i="60"/>
  <c r="F335" i="60"/>
  <c r="F334" i="60"/>
  <c r="F333" i="60"/>
  <c r="F332" i="60"/>
  <c r="F331" i="60"/>
  <c r="F330" i="60"/>
  <c r="F329" i="60"/>
  <c r="F328" i="60"/>
  <c r="F327" i="60"/>
  <c r="F326" i="60"/>
  <c r="F325" i="60"/>
  <c r="F324" i="60"/>
  <c r="F323" i="60"/>
  <c r="F322" i="60"/>
  <c r="F321" i="60"/>
  <c r="F320" i="60"/>
  <c r="F319" i="60"/>
  <c r="F318" i="60"/>
  <c r="F317" i="60"/>
  <c r="F316" i="60"/>
  <c r="F315" i="60"/>
  <c r="F314" i="60"/>
  <c r="F313" i="60"/>
  <c r="F312" i="60"/>
  <c r="F311" i="60"/>
  <c r="F310" i="60"/>
  <c r="F309" i="60"/>
  <c r="F308" i="60"/>
  <c r="F307" i="60"/>
  <c r="F306" i="60"/>
  <c r="F305" i="60"/>
  <c r="F304" i="60"/>
  <c r="F303" i="60"/>
  <c r="F302" i="60"/>
  <c r="F301" i="60"/>
  <c r="F300" i="60"/>
  <c r="F299" i="60"/>
  <c r="F298" i="60"/>
  <c r="F297" i="60"/>
  <c r="F296" i="60"/>
  <c r="F295" i="60"/>
  <c r="F294" i="60"/>
  <c r="F293" i="60"/>
  <c r="F292" i="60"/>
  <c r="F291" i="60"/>
  <c r="F290" i="60"/>
  <c r="F289" i="60"/>
  <c r="F288" i="60"/>
  <c r="F287" i="60"/>
  <c r="F286" i="60"/>
  <c r="F285" i="60"/>
  <c r="F284" i="60"/>
  <c r="F283" i="60"/>
  <c r="F282" i="60"/>
  <c r="F281" i="60"/>
  <c r="F280" i="60"/>
  <c r="F279" i="60"/>
  <c r="F278" i="60"/>
  <c r="F277" i="60"/>
  <c r="F276" i="60"/>
  <c r="F275" i="60"/>
  <c r="F274" i="60"/>
  <c r="F273" i="60"/>
  <c r="F272" i="60"/>
  <c r="F271" i="60"/>
  <c r="F270" i="60"/>
  <c r="F269" i="60"/>
  <c r="F268" i="60"/>
  <c r="F267" i="60"/>
  <c r="F266" i="60"/>
  <c r="F265" i="60"/>
  <c r="F264" i="60"/>
  <c r="F263" i="60"/>
  <c r="F262" i="60"/>
  <c r="F261" i="60"/>
  <c r="F260" i="60"/>
  <c r="F259" i="60"/>
  <c r="F258" i="60"/>
  <c r="F257" i="60"/>
  <c r="F256" i="60"/>
  <c r="F255" i="60"/>
  <c r="F254" i="60"/>
  <c r="F253" i="60"/>
  <c r="F252" i="60"/>
  <c r="F251" i="60"/>
  <c r="F250" i="60"/>
  <c r="F249" i="60"/>
  <c r="F248" i="60"/>
  <c r="F247" i="60"/>
  <c r="F246" i="60"/>
  <c r="F245" i="60"/>
  <c r="F244" i="60"/>
  <c r="F243" i="60"/>
  <c r="F242" i="60"/>
  <c r="F241" i="60"/>
  <c r="F240" i="60"/>
  <c r="F239" i="60"/>
  <c r="F238" i="60"/>
  <c r="F237" i="60"/>
  <c r="F236" i="60"/>
  <c r="E236" i="60"/>
  <c r="F235" i="60"/>
  <c r="F234" i="60"/>
  <c r="F233" i="60"/>
  <c r="F232" i="60"/>
  <c r="F231" i="60"/>
  <c r="F230" i="60"/>
  <c r="F229" i="60"/>
  <c r="F228" i="60"/>
  <c r="F227" i="60"/>
  <c r="E227" i="60"/>
  <c r="G227" i="60" s="1"/>
  <c r="F226" i="60"/>
  <c r="E226" i="60"/>
  <c r="G226" i="60" s="1"/>
  <c r="F225" i="60"/>
  <c r="F224" i="60"/>
  <c r="F223" i="60"/>
  <c r="F222" i="60"/>
  <c r="F221" i="60"/>
  <c r="F220" i="60"/>
  <c r="F219" i="60"/>
  <c r="F218" i="60"/>
  <c r="F217" i="60"/>
  <c r="F216" i="60"/>
  <c r="F215" i="60"/>
  <c r="F214" i="60"/>
  <c r="F213" i="60"/>
  <c r="F212" i="60"/>
  <c r="F211" i="60"/>
  <c r="F210" i="60"/>
  <c r="F209" i="60"/>
  <c r="F208" i="60"/>
  <c r="F207" i="60"/>
  <c r="F206" i="60"/>
  <c r="F205" i="60"/>
  <c r="E205" i="60"/>
  <c r="G205" i="60" s="1"/>
  <c r="F204" i="60"/>
  <c r="E204" i="60"/>
  <c r="F203" i="60"/>
  <c r="F202" i="60"/>
  <c r="F201" i="60"/>
  <c r="F200" i="60"/>
  <c r="F199" i="60"/>
  <c r="F198" i="60"/>
  <c r="F197" i="60"/>
  <c r="F196" i="60"/>
  <c r="F195" i="60"/>
  <c r="F194" i="60"/>
  <c r="F193" i="60"/>
  <c r="F192" i="60"/>
  <c r="F191" i="60"/>
  <c r="F190" i="60"/>
  <c r="F189" i="60"/>
  <c r="F188" i="60"/>
  <c r="F187" i="60"/>
  <c r="F186" i="60"/>
  <c r="F185" i="60"/>
  <c r="F184" i="60"/>
  <c r="F183" i="60"/>
  <c r="F182" i="60"/>
  <c r="F181" i="60"/>
  <c r="F180" i="60"/>
  <c r="F179" i="60"/>
  <c r="F178" i="60"/>
  <c r="F177" i="60"/>
  <c r="F176" i="60"/>
  <c r="F175" i="60"/>
  <c r="F174" i="60"/>
  <c r="F173" i="60"/>
  <c r="F172" i="60"/>
  <c r="F171" i="60"/>
  <c r="F170" i="60"/>
  <c r="F169" i="60"/>
  <c r="F168" i="60"/>
  <c r="F167" i="60"/>
  <c r="F166" i="60"/>
  <c r="F165" i="60"/>
  <c r="F164" i="60"/>
  <c r="F163" i="60"/>
  <c r="F162" i="60"/>
  <c r="F161" i="60"/>
  <c r="F160" i="60"/>
  <c r="F159" i="60"/>
  <c r="F158" i="60"/>
  <c r="F157" i="60"/>
  <c r="F156" i="60"/>
  <c r="F155" i="60"/>
  <c r="F154" i="60"/>
  <c r="F153" i="60"/>
  <c r="F152" i="60"/>
  <c r="F151" i="60"/>
  <c r="F150" i="60"/>
  <c r="F149" i="60"/>
  <c r="F148" i="60"/>
  <c r="F147" i="60"/>
  <c r="F146" i="60"/>
  <c r="F145" i="60"/>
  <c r="F144" i="60"/>
  <c r="F143" i="60"/>
  <c r="F142" i="60"/>
  <c r="F141" i="60"/>
  <c r="F140" i="60"/>
  <c r="F139" i="60"/>
  <c r="F138" i="60"/>
  <c r="F137" i="60"/>
  <c r="F136" i="60"/>
  <c r="F135" i="60"/>
  <c r="F134" i="60"/>
  <c r="F133" i="60"/>
  <c r="F132" i="60"/>
  <c r="F131" i="60"/>
  <c r="F130" i="60"/>
  <c r="F129" i="60"/>
  <c r="F128" i="60"/>
  <c r="F127" i="60"/>
  <c r="F126" i="60"/>
  <c r="F125" i="60"/>
  <c r="F124" i="60"/>
  <c r="F123" i="60"/>
  <c r="F122" i="60"/>
  <c r="F121" i="60"/>
  <c r="F120" i="60"/>
  <c r="F119" i="60"/>
  <c r="F118" i="60"/>
  <c r="F117" i="60"/>
  <c r="F116" i="60"/>
  <c r="F115" i="60"/>
  <c r="F114" i="60"/>
  <c r="F113" i="60"/>
  <c r="F112" i="60"/>
  <c r="F111" i="60"/>
  <c r="F110" i="60"/>
  <c r="F109" i="60"/>
  <c r="F108" i="60"/>
  <c r="F107" i="60"/>
  <c r="F106" i="60"/>
  <c r="F105" i="60"/>
  <c r="F104" i="60"/>
  <c r="F103" i="60"/>
  <c r="F102" i="60"/>
  <c r="F101" i="60"/>
  <c r="F100" i="60"/>
  <c r="F99" i="60"/>
  <c r="F98" i="60"/>
  <c r="F97" i="60"/>
  <c r="F96" i="60"/>
  <c r="F95" i="60"/>
  <c r="F94" i="60"/>
  <c r="F93" i="60"/>
  <c r="F92" i="60"/>
  <c r="F91" i="60"/>
  <c r="F90" i="60"/>
  <c r="F89" i="60"/>
  <c r="F88" i="60"/>
  <c r="F87" i="60"/>
  <c r="F86" i="60"/>
  <c r="F85" i="60"/>
  <c r="F84" i="60"/>
  <c r="F83" i="60"/>
  <c r="F82" i="60"/>
  <c r="F81" i="60"/>
  <c r="F80" i="60"/>
  <c r="F79" i="60"/>
  <c r="F78" i="60"/>
  <c r="F77" i="60"/>
  <c r="F76" i="60"/>
  <c r="F75" i="60"/>
  <c r="F74" i="60"/>
  <c r="F73" i="60"/>
  <c r="F72" i="60"/>
  <c r="F71" i="60"/>
  <c r="F70" i="60"/>
  <c r="F69" i="60"/>
  <c r="F68" i="60"/>
  <c r="F67" i="60"/>
  <c r="F66" i="60"/>
  <c r="F65" i="60"/>
  <c r="F64" i="60"/>
  <c r="F63" i="60"/>
  <c r="F62" i="60"/>
  <c r="F61" i="60"/>
  <c r="F60" i="60"/>
  <c r="F59" i="60"/>
  <c r="F58" i="60"/>
  <c r="F57" i="60"/>
  <c r="O56"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2" i="60"/>
  <c r="F21" i="60"/>
  <c r="F20" i="60"/>
  <c r="F19" i="60"/>
  <c r="F18" i="60"/>
  <c r="F17" i="60"/>
  <c r="F16" i="60"/>
  <c r="F15" i="60"/>
  <c r="F14" i="60"/>
  <c r="F13" i="60"/>
  <c r="F12" i="60"/>
  <c r="F11" i="60"/>
  <c r="N10" i="60"/>
  <c r="M10" i="60"/>
  <c r="L10" i="60"/>
  <c r="K10" i="60"/>
  <c r="J10" i="60"/>
  <c r="F10" i="60"/>
  <c r="N9" i="60"/>
  <c r="M9" i="60"/>
  <c r="L9" i="60"/>
  <c r="K9" i="60"/>
  <c r="J9" i="60"/>
  <c r="F9" i="60"/>
  <c r="R41" i="60" s="1"/>
  <c r="F8" i="60"/>
  <c r="F7" i="60"/>
  <c r="F6" i="60"/>
  <c r="F5" i="60"/>
  <c r="F4" i="60"/>
  <c r="F3" i="60"/>
  <c r="N2" i="60"/>
  <c r="M2" i="60"/>
  <c r="L2" i="60"/>
  <c r="K2" i="60"/>
  <c r="J2" i="60"/>
  <c r="F2" i="60"/>
  <c r="U55" i="60" s="1"/>
  <c r="G641" i="60" l="1"/>
  <c r="G674" i="60"/>
  <c r="G678" i="60"/>
  <c r="G701" i="60"/>
  <c r="G480" i="60"/>
  <c r="G660" i="60"/>
  <c r="G204" i="60"/>
  <c r="G680" i="60"/>
  <c r="G673" i="60"/>
  <c r="G677" i="60"/>
  <c r="G662" i="60"/>
  <c r="G643" i="60"/>
  <c r="G236" i="60"/>
  <c r="G640" i="60"/>
  <c r="G664" i="60"/>
  <c r="G691" i="60"/>
  <c r="G482" i="60"/>
  <c r="G668" i="60"/>
  <c r="G675" i="60"/>
  <c r="G688" i="60"/>
  <c r="G698" i="60"/>
  <c r="G702" i="60"/>
  <c r="G689" i="60"/>
  <c r="G699" i="60"/>
  <c r="G838" i="60"/>
  <c r="G659" i="60"/>
  <c r="G666" i="60"/>
  <c r="G700" i="60"/>
  <c r="G684" i="60"/>
  <c r="R27" i="60"/>
  <c r="U44" i="60"/>
  <c r="O53" i="60"/>
  <c r="U17" i="60"/>
  <c r="O18" i="60"/>
  <c r="O22" i="60"/>
  <c r="R33" i="60"/>
  <c r="O100" i="60"/>
  <c r="U16" i="60"/>
  <c r="U19" i="60"/>
  <c r="T19" i="60" s="1"/>
  <c r="O20" i="60"/>
  <c r="U21" i="60"/>
  <c r="U36" i="60"/>
  <c r="R54" i="60"/>
  <c r="O17" i="60"/>
  <c r="R20" i="60"/>
  <c r="O58" i="60"/>
  <c r="R16" i="60"/>
  <c r="U18" i="60"/>
  <c r="R19" i="60"/>
  <c r="U23" i="60"/>
  <c r="U30" i="60"/>
  <c r="O38" i="60"/>
  <c r="O16" i="60"/>
  <c r="R18" i="60"/>
  <c r="O23" i="60"/>
  <c r="O96" i="60"/>
  <c r="U22" i="60"/>
  <c r="T22" i="60" s="1"/>
  <c r="O24" i="60"/>
  <c r="O46" i="60"/>
  <c r="R49" i="60"/>
  <c r="U122" i="60"/>
  <c r="T122" i="60" s="1"/>
  <c r="R119" i="60"/>
  <c r="O116" i="60"/>
  <c r="U114" i="60"/>
  <c r="T114" i="60" s="1"/>
  <c r="R111" i="60"/>
  <c r="O108" i="60"/>
  <c r="U123" i="60"/>
  <c r="R120" i="60"/>
  <c r="O117" i="60"/>
  <c r="U115" i="60"/>
  <c r="R112" i="60"/>
  <c r="O109" i="60"/>
  <c r="U107" i="60"/>
  <c r="R104" i="60"/>
  <c r="O101" i="60"/>
  <c r="U99" i="60"/>
  <c r="R121" i="60"/>
  <c r="Q121" i="60" s="1"/>
  <c r="O118" i="60"/>
  <c r="U116" i="60"/>
  <c r="R113" i="60"/>
  <c r="Q113" i="60" s="1"/>
  <c r="O110" i="60"/>
  <c r="U108" i="60"/>
  <c r="R105" i="60"/>
  <c r="O102" i="60"/>
  <c r="U100" i="60"/>
  <c r="R122" i="60"/>
  <c r="O119" i="60"/>
  <c r="U117" i="60"/>
  <c r="R114" i="60"/>
  <c r="Q114" i="60" s="1"/>
  <c r="O111" i="60"/>
  <c r="U109" i="60"/>
  <c r="R106" i="60"/>
  <c r="O103" i="60"/>
  <c r="U101" i="60"/>
  <c r="R98" i="60"/>
  <c r="R123" i="60"/>
  <c r="O120" i="60"/>
  <c r="U118" i="60"/>
  <c r="R115" i="60"/>
  <c r="O112" i="60"/>
  <c r="U110" i="60"/>
  <c r="R107" i="60"/>
  <c r="O121" i="60"/>
  <c r="U119" i="60"/>
  <c r="R116" i="60"/>
  <c r="O113" i="60"/>
  <c r="U111" i="60"/>
  <c r="R108" i="60"/>
  <c r="O105" i="60"/>
  <c r="U103" i="60"/>
  <c r="T103" i="60" s="1"/>
  <c r="R100" i="60"/>
  <c r="O97" i="60"/>
  <c r="O122" i="60"/>
  <c r="U120" i="60"/>
  <c r="R117" i="60"/>
  <c r="O114" i="60"/>
  <c r="U112" i="60"/>
  <c r="R109" i="60"/>
  <c r="O106" i="60"/>
  <c r="U104" i="60"/>
  <c r="T104" i="60" s="1"/>
  <c r="R101" i="60"/>
  <c r="O98" i="60"/>
  <c r="R97" i="60"/>
  <c r="U95" i="60"/>
  <c r="R92" i="60"/>
  <c r="O89" i="60"/>
  <c r="U87" i="60"/>
  <c r="R84" i="60"/>
  <c r="O81" i="60"/>
  <c r="U79" i="60"/>
  <c r="R76" i="60"/>
  <c r="O73" i="60"/>
  <c r="U71" i="60"/>
  <c r="T71" i="60" s="1"/>
  <c r="R68" i="60"/>
  <c r="O65" i="60"/>
  <c r="U63" i="60"/>
  <c r="O123" i="60"/>
  <c r="U102" i="60"/>
  <c r="R93" i="60"/>
  <c r="O90" i="60"/>
  <c r="U88" i="60"/>
  <c r="R85" i="60"/>
  <c r="O82" i="60"/>
  <c r="U80" i="60"/>
  <c r="T80" i="60" s="1"/>
  <c r="R77" i="60"/>
  <c r="O74" i="60"/>
  <c r="U72" i="60"/>
  <c r="R69" i="60"/>
  <c r="Q69" i="60" s="1"/>
  <c r="O66" i="60"/>
  <c r="U64" i="60"/>
  <c r="R61" i="60"/>
  <c r="U106" i="60"/>
  <c r="R102" i="60"/>
  <c r="U96" i="60"/>
  <c r="R94" i="60"/>
  <c r="O91" i="60"/>
  <c r="U89" i="60"/>
  <c r="R86" i="60"/>
  <c r="O83" i="60"/>
  <c r="U81" i="60"/>
  <c r="R78" i="60"/>
  <c r="O75" i="60"/>
  <c r="U73" i="60"/>
  <c r="R70" i="60"/>
  <c r="O67" i="60"/>
  <c r="U65" i="60"/>
  <c r="R62" i="60"/>
  <c r="R95" i="60"/>
  <c r="O92" i="60"/>
  <c r="U90" i="60"/>
  <c r="R87" i="60"/>
  <c r="O84" i="60"/>
  <c r="U82" i="60"/>
  <c r="R79" i="60"/>
  <c r="O76" i="60"/>
  <c r="U74" i="60"/>
  <c r="R71" i="60"/>
  <c r="Q71" i="60" s="1"/>
  <c r="O68" i="60"/>
  <c r="U66" i="60"/>
  <c r="T66" i="60" s="1"/>
  <c r="R63" i="60"/>
  <c r="O60" i="60"/>
  <c r="U58" i="60"/>
  <c r="T58" i="60" s="1"/>
  <c r="R55" i="60"/>
  <c r="U113" i="60"/>
  <c r="T113" i="60" s="1"/>
  <c r="R103" i="60"/>
  <c r="O93" i="60"/>
  <c r="U91" i="60"/>
  <c r="R88" i="60"/>
  <c r="O85" i="60"/>
  <c r="U83" i="60"/>
  <c r="R80" i="60"/>
  <c r="O77" i="60"/>
  <c r="U75" i="60"/>
  <c r="R72" i="60"/>
  <c r="R110" i="60"/>
  <c r="Q110" i="60" s="1"/>
  <c r="U98" i="60"/>
  <c r="R96" i="60"/>
  <c r="O94" i="60"/>
  <c r="U92" i="60"/>
  <c r="R89" i="60"/>
  <c r="O86" i="60"/>
  <c r="U84" i="60"/>
  <c r="T84" i="60" s="1"/>
  <c r="R81" i="60"/>
  <c r="O78" i="60"/>
  <c r="U76" i="60"/>
  <c r="R73" i="60"/>
  <c r="O70" i="60"/>
  <c r="U68" i="60"/>
  <c r="T68" i="60" s="1"/>
  <c r="R65" i="60"/>
  <c r="O62" i="60"/>
  <c r="U60" i="60"/>
  <c r="R57" i="60"/>
  <c r="U121" i="60"/>
  <c r="T121" i="60" s="1"/>
  <c r="O107" i="60"/>
  <c r="U105" i="60"/>
  <c r="O104" i="60"/>
  <c r="R99" i="60"/>
  <c r="U97" i="60"/>
  <c r="O95" i="60"/>
  <c r="U93" i="60"/>
  <c r="R90" i="60"/>
  <c r="O87" i="60"/>
  <c r="U85" i="60"/>
  <c r="R82" i="60"/>
  <c r="O79" i="60"/>
  <c r="U77" i="60"/>
  <c r="R74" i="60"/>
  <c r="O71" i="60"/>
  <c r="U69" i="60"/>
  <c r="R66" i="60"/>
  <c r="O63" i="60"/>
  <c r="U78" i="60"/>
  <c r="R64" i="60"/>
  <c r="U62" i="60"/>
  <c r="U61" i="60"/>
  <c r="R50" i="60"/>
  <c r="O47" i="60"/>
  <c r="U45" i="60"/>
  <c r="T45" i="60" s="1"/>
  <c r="R42" i="60"/>
  <c r="O39" i="60"/>
  <c r="U37" i="60"/>
  <c r="R34" i="60"/>
  <c r="O31" i="60"/>
  <c r="U29" i="60"/>
  <c r="R26" i="60"/>
  <c r="O115" i="60"/>
  <c r="O99" i="60"/>
  <c r="R75" i="60"/>
  <c r="O72" i="60"/>
  <c r="O64" i="60"/>
  <c r="U59" i="60"/>
  <c r="O54" i="60"/>
  <c r="R51" i="60"/>
  <c r="O48" i="60"/>
  <c r="U46" i="60"/>
  <c r="R43" i="60"/>
  <c r="O40" i="60"/>
  <c r="U38" i="60"/>
  <c r="R35" i="60"/>
  <c r="O32" i="60"/>
  <c r="U86" i="60"/>
  <c r="O69" i="60"/>
  <c r="U67" i="60"/>
  <c r="O57" i="60"/>
  <c r="U56" i="60"/>
  <c r="U53" i="60"/>
  <c r="R52" i="60"/>
  <c r="O49" i="60"/>
  <c r="U47" i="60"/>
  <c r="R44" i="60"/>
  <c r="O41" i="60"/>
  <c r="U39" i="60"/>
  <c r="T39" i="60" s="1"/>
  <c r="R36" i="60"/>
  <c r="O33" i="60"/>
  <c r="U31" i="60"/>
  <c r="R28" i="60"/>
  <c r="O25" i="60"/>
  <c r="R83" i="60"/>
  <c r="O80" i="60"/>
  <c r="R67" i="60"/>
  <c r="O61" i="60"/>
  <c r="R60" i="60"/>
  <c r="R59" i="60"/>
  <c r="O50" i="60"/>
  <c r="U48" i="60"/>
  <c r="T48" i="60" s="1"/>
  <c r="R45" i="60"/>
  <c r="O42" i="60"/>
  <c r="U40" i="60"/>
  <c r="R37" i="60"/>
  <c r="O34" i="60"/>
  <c r="U32" i="60"/>
  <c r="R29" i="60"/>
  <c r="O26" i="60"/>
  <c r="U24" i="60"/>
  <c r="R21" i="60"/>
  <c r="U94" i="60"/>
  <c r="R58" i="60"/>
  <c r="R56" i="60"/>
  <c r="O55" i="60"/>
  <c r="U54" i="60"/>
  <c r="O51" i="60"/>
  <c r="U49" i="60"/>
  <c r="R46" i="60"/>
  <c r="O43" i="60"/>
  <c r="U41" i="60"/>
  <c r="R38" i="60"/>
  <c r="Q38" i="60" s="1"/>
  <c r="O35" i="60"/>
  <c r="U33" i="60"/>
  <c r="R30" i="60"/>
  <c r="O27" i="60"/>
  <c r="U25" i="60"/>
  <c r="R22" i="60"/>
  <c r="O19" i="60"/>
  <c r="R118" i="60"/>
  <c r="R91" i="60"/>
  <c r="O88" i="60"/>
  <c r="O59" i="60"/>
  <c r="R53" i="60"/>
  <c r="O52" i="60"/>
  <c r="U50" i="60"/>
  <c r="T50" i="60" s="1"/>
  <c r="R47" i="60"/>
  <c r="O44" i="60"/>
  <c r="U42" i="60"/>
  <c r="R39" i="60"/>
  <c r="Q39" i="60" s="1"/>
  <c r="O36" i="60"/>
  <c r="U34" i="60"/>
  <c r="R31" i="60"/>
  <c r="O28" i="60"/>
  <c r="U26" i="60"/>
  <c r="U70" i="60"/>
  <c r="U57" i="60"/>
  <c r="U51" i="60"/>
  <c r="T51" i="60" s="1"/>
  <c r="R48" i="60"/>
  <c r="O45" i="60"/>
  <c r="U43" i="60"/>
  <c r="R40" i="60"/>
  <c r="O37" i="60"/>
  <c r="U35" i="60"/>
  <c r="R32" i="60"/>
  <c r="O29" i="60"/>
  <c r="U27" i="60"/>
  <c r="R24" i="60"/>
  <c r="R17" i="60"/>
  <c r="U20" i="60"/>
  <c r="O21" i="60"/>
  <c r="R23" i="60"/>
  <c r="R25" i="60"/>
  <c r="U28" i="60"/>
  <c r="O30" i="60"/>
  <c r="U52" i="60"/>
  <c r="G694" i="60"/>
  <c r="G646" i="60"/>
  <c r="G669" i="60"/>
  <c r="G644" i="60"/>
  <c r="G692" i="60"/>
  <c r="G676" i="60"/>
  <c r="L45" i="60" l="1"/>
  <c r="L87" i="60"/>
  <c r="L96" i="60"/>
  <c r="L53" i="60"/>
  <c r="L30" i="60"/>
  <c r="L36" i="60"/>
  <c r="L59" i="60"/>
  <c r="N51" i="60"/>
  <c r="L51" i="60"/>
  <c r="L26" i="60"/>
  <c r="L25" i="60"/>
  <c r="L47" i="60"/>
  <c r="L85" i="60"/>
  <c r="L60" i="60"/>
  <c r="L67" i="60"/>
  <c r="N66" i="60"/>
  <c r="L66" i="60"/>
  <c r="N105" i="60"/>
  <c r="L105" i="60"/>
  <c r="L103" i="60"/>
  <c r="N117" i="60"/>
  <c r="L117" i="60"/>
  <c r="N48" i="60"/>
  <c r="L48" i="60"/>
  <c r="L94" i="60"/>
  <c r="L58" i="60"/>
  <c r="N29" i="60"/>
  <c r="L29" i="60"/>
  <c r="L88" i="60"/>
  <c r="N50" i="60"/>
  <c r="L50" i="60"/>
  <c r="L49" i="60"/>
  <c r="L32" i="60"/>
  <c r="L54" i="60"/>
  <c r="L71" i="60"/>
  <c r="K71" i="60" s="1"/>
  <c r="N71" i="60"/>
  <c r="L78" i="60"/>
  <c r="L84" i="60"/>
  <c r="L91" i="60"/>
  <c r="L90" i="60"/>
  <c r="L73" i="60"/>
  <c r="L114" i="60"/>
  <c r="L112" i="60"/>
  <c r="L102" i="60"/>
  <c r="L22" i="60"/>
  <c r="L89" i="60"/>
  <c r="L35" i="60"/>
  <c r="L55" i="60"/>
  <c r="L31" i="60"/>
  <c r="L95" i="60"/>
  <c r="N101" i="60"/>
  <c r="L101" i="60"/>
  <c r="L46" i="60"/>
  <c r="L17" i="60"/>
  <c r="L20" i="60"/>
  <c r="L18" i="60"/>
  <c r="L44" i="60"/>
  <c r="N34" i="60"/>
  <c r="L34" i="60"/>
  <c r="L33" i="60"/>
  <c r="L64" i="60"/>
  <c r="N62" i="60"/>
  <c r="L62" i="60"/>
  <c r="L93" i="60"/>
  <c r="L68" i="60"/>
  <c r="L75" i="60"/>
  <c r="N74" i="60"/>
  <c r="L74" i="60"/>
  <c r="L98" i="60"/>
  <c r="N98" i="60"/>
  <c r="L113" i="60"/>
  <c r="L111" i="60"/>
  <c r="L108" i="60"/>
  <c r="L23" i="60"/>
  <c r="L56" i="60"/>
  <c r="N38" i="60"/>
  <c r="L38" i="60"/>
  <c r="L21" i="60"/>
  <c r="L37" i="60"/>
  <c r="L19" i="60"/>
  <c r="L61" i="60"/>
  <c r="L40" i="60"/>
  <c r="L72" i="60"/>
  <c r="L79" i="60"/>
  <c r="L86" i="60"/>
  <c r="L92" i="60"/>
  <c r="N123" i="60"/>
  <c r="L123" i="60"/>
  <c r="L81" i="60"/>
  <c r="L122" i="60"/>
  <c r="N122" i="60"/>
  <c r="N120" i="60"/>
  <c r="L120" i="60"/>
  <c r="N110" i="60"/>
  <c r="L110" i="60"/>
  <c r="L24" i="60"/>
  <c r="N24" i="60"/>
  <c r="L115" i="60"/>
  <c r="L118" i="60"/>
  <c r="L28" i="60"/>
  <c r="N43" i="60"/>
  <c r="L43" i="60"/>
  <c r="L57" i="60"/>
  <c r="N39" i="60"/>
  <c r="L39" i="60"/>
  <c r="K39" i="60" s="1"/>
  <c r="N104" i="60"/>
  <c r="L104" i="60"/>
  <c r="L77" i="60"/>
  <c r="L97" i="60"/>
  <c r="N109" i="60"/>
  <c r="L109" i="60"/>
  <c r="L16" i="60"/>
  <c r="L100" i="60"/>
  <c r="L27" i="60"/>
  <c r="N69" i="60"/>
  <c r="L69" i="60"/>
  <c r="L107" i="60"/>
  <c r="L52" i="60"/>
  <c r="L42" i="60"/>
  <c r="L80" i="60"/>
  <c r="L41" i="60"/>
  <c r="N99" i="60"/>
  <c r="L99" i="60"/>
  <c r="L63" i="60"/>
  <c r="N63" i="60"/>
  <c r="L70" i="60"/>
  <c r="N70" i="60"/>
  <c r="N76" i="60"/>
  <c r="L76" i="60"/>
  <c r="L83" i="60"/>
  <c r="L82" i="60"/>
  <c r="L65" i="60"/>
  <c r="L106" i="60"/>
  <c r="L121" i="60"/>
  <c r="K121" i="60" s="1"/>
  <c r="N121" i="60"/>
  <c r="N119" i="60"/>
  <c r="L119" i="60"/>
  <c r="N116" i="60"/>
  <c r="L116" i="60"/>
  <c r="B1" i="7" l="1"/>
  <c r="B13" i="7" l="1"/>
  <c r="B85" i="7"/>
  <c r="B19" i="7"/>
  <c r="O18" i="81" s="1"/>
  <c r="B41" i="7"/>
  <c r="B51" i="7"/>
  <c r="B26" i="7"/>
  <c r="M18" i="77" l="1"/>
  <c r="F29" i="6"/>
  <c r="F19" i="13" l="1"/>
  <c r="K8" i="13"/>
  <c r="L19" i="13"/>
  <c r="I19" i="13"/>
  <c r="H19" i="13"/>
  <c r="G19" i="13"/>
  <c r="J19" i="13"/>
  <c r="K18" i="13"/>
  <c r="K17" i="13"/>
  <c r="K16" i="13"/>
  <c r="K15" i="13"/>
  <c r="K14" i="13"/>
  <c r="K13" i="13"/>
  <c r="K12" i="13"/>
  <c r="K11" i="13"/>
  <c r="K10" i="13"/>
  <c r="K9" i="13"/>
  <c r="K19" i="13" l="1"/>
  <c r="B49" i="7" l="1"/>
  <c r="B57" i="7"/>
  <c r="B65" i="7"/>
  <c r="B73" i="7"/>
  <c r="B69" i="7"/>
  <c r="B62" i="7"/>
  <c r="B63" i="7"/>
  <c r="B56" i="7"/>
  <c r="B50" i="7"/>
  <c r="B58" i="7"/>
  <c r="B66" i="7"/>
  <c r="B74" i="7"/>
  <c r="B77" i="7"/>
  <c r="B55" i="7"/>
  <c r="B64" i="7"/>
  <c r="B59" i="7"/>
  <c r="B67" i="7"/>
  <c r="B75" i="7"/>
  <c r="B61" i="7"/>
  <c r="B70" i="7"/>
  <c r="B48" i="7"/>
  <c r="B52" i="7"/>
  <c r="B60" i="7"/>
  <c r="B68" i="7"/>
  <c r="B76" i="7"/>
  <c r="B53" i="7"/>
  <c r="B54" i="7"/>
  <c r="B71" i="7"/>
  <c r="B72" i="7"/>
  <c r="B30" i="7"/>
  <c r="B38" i="7"/>
  <c r="B31" i="7"/>
  <c r="B39" i="7"/>
  <c r="B33" i="7"/>
  <c r="B32" i="7"/>
  <c r="B35" i="7"/>
  <c r="B36" i="7"/>
  <c r="B29" i="7"/>
  <c r="B37" i="7"/>
  <c r="B40" i="7"/>
  <c r="B34" i="7"/>
  <c r="B80" i="7"/>
  <c r="B84" i="7"/>
  <c r="B88" i="7"/>
  <c r="B20" i="7"/>
  <c r="P18" i="81" s="1"/>
  <c r="B81" i="7"/>
  <c r="B78" i="7"/>
  <c r="B82" i="7"/>
  <c r="B86" i="7"/>
  <c r="B22" i="7"/>
  <c r="R18" i="81" s="1"/>
  <c r="B18" i="7"/>
  <c r="N18" i="81" s="1"/>
  <c r="B79" i="7"/>
  <c r="B83" i="7"/>
  <c r="B87" i="7"/>
  <c r="B21" i="7"/>
  <c r="Q18" i="81" s="1"/>
  <c r="B14" i="7"/>
  <c r="B17" i="7"/>
  <c r="B16" i="7"/>
  <c r="B15" i="7"/>
  <c r="B12" i="7"/>
  <c r="B11" i="7"/>
  <c r="B44" i="7"/>
  <c r="B24" i="7"/>
  <c r="B27" i="7"/>
  <c r="B42" i="7"/>
  <c r="B46" i="7"/>
  <c r="B23" i="7"/>
  <c r="B45" i="7"/>
  <c r="B25" i="7"/>
  <c r="B28" i="7"/>
  <c r="B43" i="7"/>
  <c r="B47" i="7"/>
  <c r="O18" i="77" l="1"/>
  <c r="N18" i="77"/>
  <c r="L18" i="77"/>
  <c r="P18" i="77"/>
  <c r="C7" i="6"/>
  <c r="I24" i="77" l="1"/>
  <c r="I44" i="77"/>
  <c r="I53" i="77"/>
  <c r="I65" i="77"/>
  <c r="I74" i="77"/>
  <c r="I82" i="77"/>
  <c r="I90" i="77"/>
  <c r="I98" i="77"/>
  <c r="I106" i="77"/>
  <c r="I114" i="77"/>
  <c r="I122" i="77"/>
  <c r="I130" i="77"/>
  <c r="I138" i="77"/>
  <c r="I146" i="77"/>
  <c r="I154" i="77"/>
  <c r="I162" i="77"/>
  <c r="I170" i="77"/>
  <c r="P24" i="81"/>
  <c r="F35" i="81"/>
  <c r="F39" i="81"/>
  <c r="F58" i="81"/>
  <c r="F68" i="81"/>
  <c r="F72" i="81"/>
  <c r="F75" i="81"/>
  <c r="F90" i="81"/>
  <c r="F93" i="81"/>
  <c r="F97" i="81"/>
  <c r="F116" i="81"/>
  <c r="F131" i="81"/>
  <c r="F135" i="81"/>
  <c r="F146" i="81"/>
  <c r="F150" i="81"/>
  <c r="F154" i="81"/>
  <c r="F164" i="81"/>
  <c r="F167" i="81"/>
  <c r="F173" i="81"/>
  <c r="F183" i="81"/>
  <c r="F190" i="81"/>
  <c r="F193" i="81"/>
  <c r="F218" i="81"/>
  <c r="F222" i="81"/>
  <c r="F225" i="81"/>
  <c r="F228" i="81"/>
  <c r="F251" i="81"/>
  <c r="F255" i="81"/>
  <c r="F269" i="81"/>
  <c r="F273" i="81"/>
  <c r="F280" i="81"/>
  <c r="F290" i="81"/>
  <c r="F304" i="81"/>
  <c r="F308" i="81"/>
  <c r="F319" i="81"/>
  <c r="F326" i="81"/>
  <c r="F333" i="81"/>
  <c r="F337" i="81"/>
  <c r="F341" i="81"/>
  <c r="F345" i="81"/>
  <c r="F349" i="81"/>
  <c r="F356" i="81"/>
  <c r="F360" i="81"/>
  <c r="F364" i="81"/>
  <c r="F379" i="81"/>
  <c r="F376" i="81"/>
  <c r="I45" i="77"/>
  <c r="I54" i="77"/>
  <c r="I66" i="77"/>
  <c r="I75" i="77"/>
  <c r="I83" i="77"/>
  <c r="I91" i="77"/>
  <c r="I99" i="77"/>
  <c r="I107" i="77"/>
  <c r="I115" i="77"/>
  <c r="I123" i="77"/>
  <c r="I131" i="77"/>
  <c r="I139" i="77"/>
  <c r="I147" i="77"/>
  <c r="I155" i="77"/>
  <c r="I163" i="77"/>
  <c r="I171" i="77"/>
  <c r="Q24" i="81"/>
  <c r="F28" i="81"/>
  <c r="F32" i="81"/>
  <c r="F43" i="81"/>
  <c r="F47" i="81"/>
  <c r="F51" i="81"/>
  <c r="F55" i="81"/>
  <c r="F65" i="81"/>
  <c r="F79" i="81"/>
  <c r="F83" i="81"/>
  <c r="F87" i="81"/>
  <c r="F101" i="81"/>
  <c r="F105" i="81"/>
  <c r="F109" i="81"/>
  <c r="F113" i="81"/>
  <c r="F120" i="81"/>
  <c r="F124" i="81"/>
  <c r="F128" i="81"/>
  <c r="F139" i="81"/>
  <c r="F143" i="81"/>
  <c r="F158" i="81"/>
  <c r="F161" i="81"/>
  <c r="F177" i="81"/>
  <c r="F180" i="81"/>
  <c r="F187" i="81"/>
  <c r="F203" i="81"/>
  <c r="F207" i="81"/>
  <c r="F211" i="81"/>
  <c r="F215" i="81"/>
  <c r="F232" i="81"/>
  <c r="F235" i="81"/>
  <c r="F238" i="81"/>
  <c r="F241" i="81"/>
  <c r="F262" i="81"/>
  <c r="F266" i="81"/>
  <c r="F277" i="81"/>
  <c r="F284" i="81"/>
  <c r="F294" i="81"/>
  <c r="F297" i="81"/>
  <c r="F301" i="81"/>
  <c r="F312" i="81"/>
  <c r="F372" i="81"/>
  <c r="I46" i="77"/>
  <c r="I57" i="77"/>
  <c r="I68" i="77"/>
  <c r="I76" i="77"/>
  <c r="I84" i="77"/>
  <c r="I92" i="77"/>
  <c r="I100" i="77"/>
  <c r="I108" i="77"/>
  <c r="I116" i="77"/>
  <c r="I124" i="77"/>
  <c r="I132" i="77"/>
  <c r="I140" i="77"/>
  <c r="I148" i="77"/>
  <c r="I156" i="77"/>
  <c r="I164" i="77"/>
  <c r="I172" i="77"/>
  <c r="F36" i="81"/>
  <c r="F40" i="81"/>
  <c r="F59" i="81"/>
  <c r="F62" i="81"/>
  <c r="F69" i="81"/>
  <c r="F73" i="81"/>
  <c r="F76" i="81"/>
  <c r="F94" i="81"/>
  <c r="F98" i="81"/>
  <c r="F132" i="81"/>
  <c r="F136" i="81"/>
  <c r="F147" i="81"/>
  <c r="F151" i="81"/>
  <c r="F168" i="81"/>
  <c r="F171" i="81"/>
  <c r="F174" i="81"/>
  <c r="F194" i="81"/>
  <c r="F197" i="81"/>
  <c r="F200" i="81"/>
  <c r="F219" i="81"/>
  <c r="F223" i="81"/>
  <c r="F229" i="81"/>
  <c r="F245" i="81"/>
  <c r="F248" i="81"/>
  <c r="F252" i="81"/>
  <c r="F256" i="81"/>
  <c r="F259" i="81"/>
  <c r="F270" i="81"/>
  <c r="F274" i="81"/>
  <c r="F281" i="81"/>
  <c r="F287" i="81"/>
  <c r="F291" i="81"/>
  <c r="F305" i="81"/>
  <c r="F309" i="81"/>
  <c r="F316" i="81"/>
  <c r="F320" i="81"/>
  <c r="F323" i="81"/>
  <c r="F327" i="81"/>
  <c r="F334" i="81"/>
  <c r="F338" i="81"/>
  <c r="F342" i="81"/>
  <c r="F346" i="81"/>
  <c r="F350" i="81"/>
  <c r="F353" i="81"/>
  <c r="F357" i="81"/>
  <c r="F361" i="81"/>
  <c r="I47" i="77"/>
  <c r="I58" i="77"/>
  <c r="I69" i="77"/>
  <c r="I77" i="77"/>
  <c r="I85" i="77"/>
  <c r="I93" i="77"/>
  <c r="I101" i="77"/>
  <c r="I109" i="77"/>
  <c r="I117" i="77"/>
  <c r="I125" i="77"/>
  <c r="I133" i="77"/>
  <c r="I141" i="77"/>
  <c r="I149" i="77"/>
  <c r="I157" i="77"/>
  <c r="I165" i="77"/>
  <c r="I173" i="77"/>
  <c r="F25" i="81"/>
  <c r="F29" i="81"/>
  <c r="F33" i="81"/>
  <c r="F44" i="81"/>
  <c r="F48" i="81"/>
  <c r="F52" i="81"/>
  <c r="F56" i="81"/>
  <c r="F80" i="81"/>
  <c r="F84" i="81"/>
  <c r="F88" i="81"/>
  <c r="F91" i="81"/>
  <c r="F102" i="81"/>
  <c r="F106" i="81"/>
  <c r="F110" i="81"/>
  <c r="F117" i="81"/>
  <c r="F121" i="81"/>
  <c r="F125" i="81"/>
  <c r="F129" i="81"/>
  <c r="F140" i="81"/>
  <c r="F155" i="81"/>
  <c r="F159" i="81"/>
  <c r="F162" i="81"/>
  <c r="F165" i="81"/>
  <c r="F181" i="81"/>
  <c r="F184" i="81"/>
  <c r="F191" i="81"/>
  <c r="F204" i="81"/>
  <c r="F208" i="81"/>
  <c r="F212" i="81"/>
  <c r="F216" i="81"/>
  <c r="F226" i="81"/>
  <c r="F236" i="81"/>
  <c r="F239" i="81"/>
  <c r="F242" i="81"/>
  <c r="F263" i="81"/>
  <c r="F267" i="81"/>
  <c r="F278" i="81"/>
  <c r="F298" i="81"/>
  <c r="F313" i="81"/>
  <c r="F331" i="81"/>
  <c r="F369" i="81"/>
  <c r="F373" i="81"/>
  <c r="F377" i="81"/>
  <c r="F362" i="81"/>
  <c r="F370" i="81"/>
  <c r="F368" i="81"/>
  <c r="F383" i="81"/>
  <c r="I48" i="77"/>
  <c r="I59" i="77"/>
  <c r="I70" i="77"/>
  <c r="I78" i="77"/>
  <c r="I86" i="77"/>
  <c r="I94" i="77"/>
  <c r="I102" i="77"/>
  <c r="I110" i="77"/>
  <c r="I118" i="77"/>
  <c r="I126" i="77"/>
  <c r="I134" i="77"/>
  <c r="I142" i="77"/>
  <c r="I150" i="77"/>
  <c r="I158" i="77"/>
  <c r="I166" i="77"/>
  <c r="M24" i="81"/>
  <c r="D24" i="81"/>
  <c r="F37" i="81"/>
  <c r="F41" i="81"/>
  <c r="F60" i="81"/>
  <c r="F63" i="81"/>
  <c r="F66" i="81"/>
  <c r="F70" i="81"/>
  <c r="F77" i="81"/>
  <c r="F95" i="81"/>
  <c r="F99" i="81"/>
  <c r="F114" i="81"/>
  <c r="F133" i="81"/>
  <c r="F144" i="81"/>
  <c r="F148" i="81"/>
  <c r="F152" i="81"/>
  <c r="F175" i="81"/>
  <c r="F178" i="81"/>
  <c r="F188" i="81"/>
  <c r="F201" i="81"/>
  <c r="F220" i="81"/>
  <c r="F233" i="81"/>
  <c r="F246" i="81"/>
  <c r="F249" i="81"/>
  <c r="F253" i="81"/>
  <c r="F257" i="81"/>
  <c r="F260" i="81"/>
  <c r="F271" i="81"/>
  <c r="F285" i="81"/>
  <c r="F288" i="81"/>
  <c r="F292" i="81"/>
  <c r="F295" i="81"/>
  <c r="F302" i="81"/>
  <c r="F306" i="81"/>
  <c r="F310" i="81"/>
  <c r="F317" i="81"/>
  <c r="F321" i="81"/>
  <c r="F324" i="81"/>
  <c r="F335" i="81"/>
  <c r="F339" i="81"/>
  <c r="F343" i="81"/>
  <c r="F347" i="81"/>
  <c r="F354" i="81"/>
  <c r="F358" i="81"/>
  <c r="F366" i="81"/>
  <c r="F374" i="81"/>
  <c r="F378" i="81"/>
  <c r="F380" i="81"/>
  <c r="I49" i="77"/>
  <c r="I60" i="77"/>
  <c r="I71" i="77"/>
  <c r="I79" i="77"/>
  <c r="I87" i="77"/>
  <c r="I95" i="77"/>
  <c r="I103" i="77"/>
  <c r="I111" i="77"/>
  <c r="I119" i="77"/>
  <c r="I127" i="77"/>
  <c r="I135" i="77"/>
  <c r="I143" i="77"/>
  <c r="I151" i="77"/>
  <c r="I159" i="77"/>
  <c r="I167" i="77"/>
  <c r="O3" i="81"/>
  <c r="F26" i="81"/>
  <c r="F30" i="81"/>
  <c r="F45" i="81"/>
  <c r="F49" i="81"/>
  <c r="F53" i="81"/>
  <c r="F74" i="81"/>
  <c r="F81" i="81"/>
  <c r="F85" i="81"/>
  <c r="F92" i="81"/>
  <c r="F103" i="81"/>
  <c r="F107" i="81"/>
  <c r="F111" i="81"/>
  <c r="F118" i="81"/>
  <c r="F122" i="81"/>
  <c r="F126" i="81"/>
  <c r="F130" i="81"/>
  <c r="F137" i="81"/>
  <c r="F141" i="81"/>
  <c r="F156" i="81"/>
  <c r="F163" i="81"/>
  <c r="F169" i="81"/>
  <c r="F172" i="81"/>
  <c r="F182" i="81"/>
  <c r="F185" i="81"/>
  <c r="F192" i="81"/>
  <c r="F195" i="81"/>
  <c r="F198" i="81"/>
  <c r="F205" i="81"/>
  <c r="F209" i="81"/>
  <c r="F213" i="81"/>
  <c r="F217" i="81"/>
  <c r="F224" i="81"/>
  <c r="F230" i="81"/>
  <c r="F243" i="81"/>
  <c r="F264" i="81"/>
  <c r="F268" i="81"/>
  <c r="F275" i="81"/>
  <c r="F279" i="81"/>
  <c r="F282" i="81"/>
  <c r="F299" i="81"/>
  <c r="F314" i="81"/>
  <c r="F328" i="81"/>
  <c r="F332" i="81"/>
  <c r="F351" i="81"/>
  <c r="F381" i="81"/>
  <c r="F365" i="81"/>
  <c r="I33" i="77"/>
  <c r="I51" i="77"/>
  <c r="I62" i="77"/>
  <c r="I72" i="77"/>
  <c r="I80" i="77"/>
  <c r="I88" i="77"/>
  <c r="I96" i="77"/>
  <c r="I104" i="77"/>
  <c r="I112" i="77"/>
  <c r="I120" i="77"/>
  <c r="I128" i="77"/>
  <c r="I136" i="77"/>
  <c r="I144" i="77"/>
  <c r="I152" i="77"/>
  <c r="I160" i="77"/>
  <c r="I168" i="77"/>
  <c r="O7" i="81"/>
  <c r="N24" i="81"/>
  <c r="F34" i="81"/>
  <c r="F38" i="81"/>
  <c r="F42" i="81"/>
  <c r="F57" i="81"/>
  <c r="F64" i="81"/>
  <c r="F67" i="81"/>
  <c r="F71" i="81"/>
  <c r="F89" i="81"/>
  <c r="F96" i="81"/>
  <c r="F100" i="81"/>
  <c r="F115" i="81"/>
  <c r="F134" i="81"/>
  <c r="F145" i="81"/>
  <c r="F149" i="81"/>
  <c r="F153" i="81"/>
  <c r="F160" i="81"/>
  <c r="F166" i="81"/>
  <c r="F189" i="81"/>
  <c r="F202" i="81"/>
  <c r="F221" i="81"/>
  <c r="F227" i="81"/>
  <c r="F237" i="81"/>
  <c r="F240" i="81"/>
  <c r="F250" i="81"/>
  <c r="F254" i="81"/>
  <c r="F272" i="81"/>
  <c r="F289" i="81"/>
  <c r="F303" i="81"/>
  <c r="F307" i="81"/>
  <c r="F311" i="81"/>
  <c r="F318" i="81"/>
  <c r="F325" i="81"/>
  <c r="F336" i="81"/>
  <c r="F340" i="81"/>
  <c r="F344" i="81"/>
  <c r="F348" i="81"/>
  <c r="F355" i="81"/>
  <c r="F359" i="81"/>
  <c r="F363" i="81"/>
  <c r="F329" i="81"/>
  <c r="F367" i="81"/>
  <c r="F371" i="81"/>
  <c r="F382" i="81"/>
  <c r="I34" i="77"/>
  <c r="I52" i="77"/>
  <c r="I64" i="77"/>
  <c r="I73" i="77"/>
  <c r="I81" i="77"/>
  <c r="I89" i="77"/>
  <c r="I105" i="77"/>
  <c r="I113" i="77"/>
  <c r="I121" i="77"/>
  <c r="I129" i="77"/>
  <c r="I137" i="77"/>
  <c r="I145" i="77"/>
  <c r="I153" i="77"/>
  <c r="I161" i="77"/>
  <c r="I169" i="77"/>
  <c r="O9" i="81"/>
  <c r="O24" i="81"/>
  <c r="F27" i="81"/>
  <c r="F31" i="81"/>
  <c r="F46" i="81"/>
  <c r="F50" i="81"/>
  <c r="F54" i="81"/>
  <c r="F61" i="81"/>
  <c r="F78" i="81"/>
  <c r="F82" i="81"/>
  <c r="F86" i="81"/>
  <c r="F104" i="81"/>
  <c r="F108" i="81"/>
  <c r="F112" i="81"/>
  <c r="F119" i="81"/>
  <c r="F123" i="81"/>
  <c r="F127" i="81"/>
  <c r="F138" i="81"/>
  <c r="F142" i="81"/>
  <c r="F157" i="81"/>
  <c r="F170" i="81"/>
  <c r="F176" i="81"/>
  <c r="F179" i="81"/>
  <c r="F186" i="81"/>
  <c r="F196" i="81"/>
  <c r="F199" i="81"/>
  <c r="F206" i="81"/>
  <c r="F210" i="81"/>
  <c r="F214" i="81"/>
  <c r="F231" i="81"/>
  <c r="F234" i="81"/>
  <c r="F244" i="81"/>
  <c r="F247" i="81"/>
  <c r="F258" i="81"/>
  <c r="F261" i="81"/>
  <c r="F265" i="81"/>
  <c r="F276" i="81"/>
  <c r="F283" i="81"/>
  <c r="F286" i="81"/>
  <c r="F293" i="81"/>
  <c r="F296" i="81"/>
  <c r="F300" i="81"/>
  <c r="F315" i="81"/>
  <c r="F322" i="81"/>
  <c r="F352" i="81"/>
  <c r="F375" i="81"/>
  <c r="F330" i="81"/>
  <c r="F407" i="81"/>
  <c r="F400" i="81"/>
  <c r="F396" i="81"/>
  <c r="F392" i="81"/>
  <c r="F388" i="81"/>
  <c r="F384" i="81"/>
  <c r="F402" i="81"/>
  <c r="F399" i="81"/>
  <c r="F395" i="81"/>
  <c r="F391" i="81"/>
  <c r="F387" i="81"/>
  <c r="F403" i="81"/>
  <c r="F404" i="81"/>
  <c r="F398" i="81"/>
  <c r="F394" i="81"/>
  <c r="F390" i="81"/>
  <c r="F386" i="81"/>
  <c r="F405" i="81"/>
  <c r="F406" i="81"/>
  <c r="F401" i="81"/>
  <c r="F397" i="81"/>
  <c r="F393" i="81"/>
  <c r="F389" i="81"/>
  <c r="F385" i="81"/>
  <c r="I26" i="77"/>
  <c r="K24" i="77"/>
  <c r="M7" i="77"/>
  <c r="G24" i="77"/>
  <c r="I29" i="77"/>
  <c r="I25" i="77"/>
  <c r="M3" i="77"/>
  <c r="O24" i="77"/>
  <c r="I28" i="77"/>
  <c r="N24" i="77"/>
  <c r="I27" i="77"/>
  <c r="M9" i="77"/>
  <c r="M24" i="77"/>
  <c r="L24" i="77"/>
  <c r="F30" i="72"/>
  <c r="F38" i="72"/>
  <c r="F46" i="72"/>
  <c r="F54" i="72"/>
  <c r="F62" i="72"/>
  <c r="F70" i="72"/>
  <c r="F78" i="72"/>
  <c r="F86" i="72"/>
  <c r="F94" i="72"/>
  <c r="F102" i="72"/>
  <c r="F110" i="72"/>
  <c r="F118" i="72"/>
  <c r="F126" i="72"/>
  <c r="F134" i="72"/>
  <c r="F142" i="72"/>
  <c r="F150" i="72"/>
  <c r="F158" i="72"/>
  <c r="F166" i="72"/>
  <c r="F174" i="72"/>
  <c r="F182" i="72"/>
  <c r="F190" i="72"/>
  <c r="F198" i="72"/>
  <c r="F206" i="72"/>
  <c r="F214" i="72"/>
  <c r="F222" i="72"/>
  <c r="F230" i="72"/>
  <c r="F238" i="72"/>
  <c r="F246" i="72"/>
  <c r="F254" i="72"/>
  <c r="F262" i="72"/>
  <c r="F270" i="72"/>
  <c r="F278" i="72"/>
  <c r="F286" i="72"/>
  <c r="F294" i="72"/>
  <c r="F302" i="72"/>
  <c r="F310" i="72"/>
  <c r="F318" i="72"/>
  <c r="F326" i="72"/>
  <c r="F334" i="72"/>
  <c r="F342" i="72"/>
  <c r="F350" i="72"/>
  <c r="F358" i="72"/>
  <c r="F366" i="72"/>
  <c r="F374" i="72"/>
  <c r="F382" i="72"/>
  <c r="F390" i="72"/>
  <c r="F398" i="72"/>
  <c r="F406" i="72"/>
  <c r="F31" i="72"/>
  <c r="F39" i="72"/>
  <c r="F47" i="72"/>
  <c r="F55" i="72"/>
  <c r="F63" i="72"/>
  <c r="F71" i="72"/>
  <c r="F79" i="72"/>
  <c r="F87" i="72"/>
  <c r="F95" i="72"/>
  <c r="F103" i="72"/>
  <c r="F111" i="72"/>
  <c r="F119" i="72"/>
  <c r="F127" i="72"/>
  <c r="F135" i="72"/>
  <c r="F143" i="72"/>
  <c r="F151" i="72"/>
  <c r="F159" i="72"/>
  <c r="F167" i="72"/>
  <c r="F175" i="72"/>
  <c r="F183" i="72"/>
  <c r="F191" i="72"/>
  <c r="F199" i="72"/>
  <c r="F207" i="72"/>
  <c r="F215" i="72"/>
  <c r="F223" i="72"/>
  <c r="F231" i="72"/>
  <c r="F239" i="72"/>
  <c r="F247" i="72"/>
  <c r="F255" i="72"/>
  <c r="F263" i="72"/>
  <c r="F271" i="72"/>
  <c r="F279" i="72"/>
  <c r="F287" i="72"/>
  <c r="F295" i="72"/>
  <c r="F303" i="72"/>
  <c r="F311" i="72"/>
  <c r="F319" i="72"/>
  <c r="F327" i="72"/>
  <c r="F335" i="72"/>
  <c r="F343" i="72"/>
  <c r="F351" i="72"/>
  <c r="F359" i="72"/>
  <c r="F367" i="72"/>
  <c r="F375" i="72"/>
  <c r="F383" i="72"/>
  <c r="F391" i="72"/>
  <c r="F399" i="72"/>
  <c r="F407" i="72"/>
  <c r="F25" i="72"/>
  <c r="F32" i="72"/>
  <c r="F40" i="72"/>
  <c r="F48" i="72"/>
  <c r="F56" i="72"/>
  <c r="F64" i="72"/>
  <c r="F72" i="72"/>
  <c r="F80" i="72"/>
  <c r="F88" i="72"/>
  <c r="F96" i="72"/>
  <c r="F104" i="72"/>
  <c r="F112" i="72"/>
  <c r="F120" i="72"/>
  <c r="F128" i="72"/>
  <c r="F136" i="72"/>
  <c r="F144" i="72"/>
  <c r="F152" i="72"/>
  <c r="F160" i="72"/>
  <c r="F168" i="72"/>
  <c r="F176" i="72"/>
  <c r="F184" i="72"/>
  <c r="F192" i="72"/>
  <c r="F200" i="72"/>
  <c r="F208" i="72"/>
  <c r="F216" i="72"/>
  <c r="F224" i="72"/>
  <c r="F232" i="72"/>
  <c r="F240" i="72"/>
  <c r="F248" i="72"/>
  <c r="F256" i="72"/>
  <c r="F264" i="72"/>
  <c r="F272" i="72"/>
  <c r="F280" i="72"/>
  <c r="F288" i="72"/>
  <c r="F296" i="72"/>
  <c r="F304" i="72"/>
  <c r="F312" i="72"/>
  <c r="F320" i="72"/>
  <c r="F328" i="72"/>
  <c r="F336" i="72"/>
  <c r="F344" i="72"/>
  <c r="F352" i="72"/>
  <c r="F360" i="72"/>
  <c r="F368" i="72"/>
  <c r="F376" i="72"/>
  <c r="F384" i="72"/>
  <c r="F392" i="72"/>
  <c r="F400" i="72"/>
  <c r="F33" i="72"/>
  <c r="F41" i="72"/>
  <c r="F49" i="72"/>
  <c r="F57" i="72"/>
  <c r="F65" i="72"/>
  <c r="F73" i="72"/>
  <c r="F81" i="72"/>
  <c r="F89" i="72"/>
  <c r="F97" i="72"/>
  <c r="F105" i="72"/>
  <c r="F113" i="72"/>
  <c r="F121" i="72"/>
  <c r="F129" i="72"/>
  <c r="F137" i="72"/>
  <c r="F145" i="72"/>
  <c r="F153" i="72"/>
  <c r="F161" i="72"/>
  <c r="F169" i="72"/>
  <c r="F177" i="72"/>
  <c r="F185" i="72"/>
  <c r="F193" i="72"/>
  <c r="F201" i="72"/>
  <c r="F209" i="72"/>
  <c r="F217" i="72"/>
  <c r="F225" i="72"/>
  <c r="F233" i="72"/>
  <c r="F241" i="72"/>
  <c r="F249" i="72"/>
  <c r="F257" i="72"/>
  <c r="F265" i="72"/>
  <c r="F273" i="72"/>
  <c r="F281" i="72"/>
  <c r="F289" i="72"/>
  <c r="F297" i="72"/>
  <c r="F305" i="72"/>
  <c r="F313" i="72"/>
  <c r="F321" i="72"/>
  <c r="F329" i="72"/>
  <c r="F337" i="72"/>
  <c r="F345" i="72"/>
  <c r="F353" i="72"/>
  <c r="F361" i="72"/>
  <c r="F369" i="72"/>
  <c r="F377" i="72"/>
  <c r="F385" i="72"/>
  <c r="F393" i="72"/>
  <c r="F401" i="72"/>
  <c r="D24" i="72"/>
  <c r="F26" i="72"/>
  <c r="F34" i="72"/>
  <c r="F42" i="72"/>
  <c r="F50" i="72"/>
  <c r="F58" i="72"/>
  <c r="F66" i="72"/>
  <c r="F74" i="72"/>
  <c r="F82" i="72"/>
  <c r="F90" i="72"/>
  <c r="F98" i="72"/>
  <c r="F106" i="72"/>
  <c r="F114" i="72"/>
  <c r="F122" i="72"/>
  <c r="F130" i="72"/>
  <c r="F138" i="72"/>
  <c r="F146" i="72"/>
  <c r="F154" i="72"/>
  <c r="F162" i="72"/>
  <c r="F170" i="72"/>
  <c r="F178" i="72"/>
  <c r="F186" i="72"/>
  <c r="F194" i="72"/>
  <c r="F202" i="72"/>
  <c r="F210" i="72"/>
  <c r="F218" i="72"/>
  <c r="F226" i="72"/>
  <c r="F234" i="72"/>
  <c r="F242" i="72"/>
  <c r="F250" i="72"/>
  <c r="F258" i="72"/>
  <c r="F266" i="72"/>
  <c r="F274" i="72"/>
  <c r="F282" i="72"/>
  <c r="F290" i="72"/>
  <c r="F298" i="72"/>
  <c r="F306" i="72"/>
  <c r="F314" i="72"/>
  <c r="F322" i="72"/>
  <c r="F330" i="72"/>
  <c r="F338" i="72"/>
  <c r="F346" i="72"/>
  <c r="F354" i="72"/>
  <c r="F362" i="72"/>
  <c r="F370" i="72"/>
  <c r="F378" i="72"/>
  <c r="F386" i="72"/>
  <c r="F394" i="72"/>
  <c r="F402" i="72"/>
  <c r="F27" i="72"/>
  <c r="F35" i="72"/>
  <c r="F43" i="72"/>
  <c r="F51" i="72"/>
  <c r="F59" i="72"/>
  <c r="F67" i="72"/>
  <c r="F75" i="72"/>
  <c r="F83" i="72"/>
  <c r="F91" i="72"/>
  <c r="F99" i="72"/>
  <c r="F107" i="72"/>
  <c r="F115" i="72"/>
  <c r="F123" i="72"/>
  <c r="F131" i="72"/>
  <c r="F139" i="72"/>
  <c r="F147" i="72"/>
  <c r="F155" i="72"/>
  <c r="F163" i="72"/>
  <c r="F171" i="72"/>
  <c r="F179" i="72"/>
  <c r="F187" i="72"/>
  <c r="F195" i="72"/>
  <c r="F203" i="72"/>
  <c r="F211" i="72"/>
  <c r="F219" i="72"/>
  <c r="F227" i="72"/>
  <c r="F235" i="72"/>
  <c r="F243" i="72"/>
  <c r="F251" i="72"/>
  <c r="F259" i="72"/>
  <c r="F267" i="72"/>
  <c r="F275" i="72"/>
  <c r="F283" i="72"/>
  <c r="F291" i="72"/>
  <c r="F299" i="72"/>
  <c r="F307" i="72"/>
  <c r="F315" i="72"/>
  <c r="F323" i="72"/>
  <c r="F331" i="72"/>
  <c r="F339" i="72"/>
  <c r="F347" i="72"/>
  <c r="F355" i="72"/>
  <c r="F363" i="72"/>
  <c r="F371" i="72"/>
  <c r="F379" i="72"/>
  <c r="F387" i="72"/>
  <c r="F395" i="72"/>
  <c r="F403" i="72"/>
  <c r="F28" i="72"/>
  <c r="F36" i="72"/>
  <c r="F44" i="72"/>
  <c r="F52" i="72"/>
  <c r="F60" i="72"/>
  <c r="F68" i="72"/>
  <c r="F76" i="72"/>
  <c r="F84" i="72"/>
  <c r="F92" i="72"/>
  <c r="F100" i="72"/>
  <c r="F108" i="72"/>
  <c r="F116" i="72"/>
  <c r="F124" i="72"/>
  <c r="F132" i="72"/>
  <c r="F140" i="72"/>
  <c r="F148" i="72"/>
  <c r="F156" i="72"/>
  <c r="F164" i="72"/>
  <c r="F172" i="72"/>
  <c r="F180" i="72"/>
  <c r="F188" i="72"/>
  <c r="F196" i="72"/>
  <c r="F204" i="72"/>
  <c r="F212" i="72"/>
  <c r="F220" i="72"/>
  <c r="F228" i="72"/>
  <c r="F236" i="72"/>
  <c r="F244" i="72"/>
  <c r="F252" i="72"/>
  <c r="F260" i="72"/>
  <c r="F268" i="72"/>
  <c r="F276" i="72"/>
  <c r="F284" i="72"/>
  <c r="F292" i="72"/>
  <c r="F300" i="72"/>
  <c r="F308" i="72"/>
  <c r="F316" i="72"/>
  <c r="F324" i="72"/>
  <c r="F332" i="72"/>
  <c r="F340" i="72"/>
  <c r="F348" i="72"/>
  <c r="F356" i="72"/>
  <c r="F364" i="72"/>
  <c r="F372" i="72"/>
  <c r="F380" i="72"/>
  <c r="F388" i="72"/>
  <c r="F396" i="72"/>
  <c r="F404" i="72"/>
  <c r="F24" i="72"/>
  <c r="F29" i="72"/>
  <c r="F37" i="72"/>
  <c r="F45" i="72"/>
  <c r="F53" i="72"/>
  <c r="F61" i="72"/>
  <c r="F69" i="72"/>
  <c r="F77" i="72"/>
  <c r="F85" i="72"/>
  <c r="F93" i="72"/>
  <c r="F101" i="72"/>
  <c r="F109" i="72"/>
  <c r="F117" i="72"/>
  <c r="F125" i="72"/>
  <c r="F133" i="72"/>
  <c r="F141" i="72"/>
  <c r="F149" i="72"/>
  <c r="F157" i="72"/>
  <c r="F165" i="72"/>
  <c r="F173" i="72"/>
  <c r="F181" i="72"/>
  <c r="F189" i="72"/>
  <c r="F197" i="72"/>
  <c r="F205" i="72"/>
  <c r="F213" i="72"/>
  <c r="F221" i="72"/>
  <c r="F229" i="72"/>
  <c r="F237" i="72"/>
  <c r="F245" i="72"/>
  <c r="F253" i="72"/>
  <c r="F261" i="72"/>
  <c r="F269" i="72"/>
  <c r="F277" i="72"/>
  <c r="F285" i="72"/>
  <c r="F293" i="72"/>
  <c r="F301" i="72"/>
  <c r="F309" i="72"/>
  <c r="F317" i="72"/>
  <c r="F325" i="72"/>
  <c r="F333" i="72"/>
  <c r="F341" i="72"/>
  <c r="F349" i="72"/>
  <c r="F357" i="72"/>
  <c r="F365" i="72"/>
  <c r="F373" i="72"/>
  <c r="F381" i="72"/>
  <c r="F389" i="72"/>
  <c r="F397" i="72"/>
  <c r="F405" i="72"/>
  <c r="H11" i="6"/>
  <c r="N6" i="60"/>
  <c r="M6" i="60"/>
  <c r="K6" i="60"/>
  <c r="J6" i="60"/>
  <c r="L6" i="60"/>
  <c r="H12" i="6"/>
  <c r="H45" i="6"/>
  <c r="D46" i="6"/>
  <c r="D45" i="6"/>
  <c r="H44" i="6"/>
  <c r="D41" i="6"/>
  <c r="D42" i="6"/>
  <c r="C6" i="6"/>
  <c r="D43" i="6"/>
  <c r="I22" i="6"/>
  <c r="P2" i="6"/>
  <c r="D9" i="6"/>
  <c r="C4" i="6"/>
  <c r="D14" i="6"/>
  <c r="H13" i="6"/>
  <c r="H15" i="6"/>
  <c r="D15" i="6"/>
  <c r="D21" i="6"/>
  <c r="D22" i="6"/>
  <c r="H43" i="6"/>
  <c r="H41" i="6"/>
  <c r="S17" i="6"/>
  <c r="R17" i="6"/>
  <c r="P17" i="6"/>
  <c r="U17" i="6"/>
  <c r="Q17" i="6"/>
  <c r="T17" i="6"/>
  <c r="H3" i="6"/>
  <c r="C9" i="13"/>
  <c r="C8" i="13"/>
  <c r="D28" i="6"/>
  <c r="D44" i="6"/>
  <c r="D26" i="6"/>
  <c r="D29" i="6"/>
  <c r="D13" i="6"/>
  <c r="D17" i="6"/>
  <c r="D12" i="6"/>
  <c r="D11" i="6"/>
  <c r="H7" i="13" l="1"/>
  <c r="C19" i="13"/>
  <c r="C5" i="13"/>
  <c r="C3" i="13"/>
  <c r="C7" i="13"/>
  <c r="I7" i="13"/>
  <c r="F7" i="13"/>
  <c r="J7" i="13"/>
  <c r="L7" i="13"/>
  <c r="G7" i="13"/>
  <c r="K7" i="13"/>
  <c r="F33" i="6"/>
  <c r="F31" i="6"/>
  <c r="F30" i="6"/>
  <c r="J33" i="6"/>
  <c r="J30" i="6"/>
  <c r="J31" i="6"/>
  <c r="F34" i="6"/>
  <c r="J34" i="6"/>
  <c r="J32" i="6"/>
  <c r="E498" i="60" l="1"/>
  <c r="G498" i="60" s="1"/>
  <c r="E497" i="60"/>
  <c r="G497" i="60" s="1"/>
  <c r="E496" i="60"/>
  <c r="G496" i="60" s="1"/>
  <c r="E493" i="60"/>
  <c r="G493" i="60" s="1"/>
  <c r="E492" i="60"/>
  <c r="G492" i="60" s="1"/>
  <c r="E503" i="60"/>
  <c r="G503" i="60" s="1"/>
  <c r="E504" i="60"/>
  <c r="G504" i="60" s="1"/>
  <c r="E502" i="60"/>
  <c r="G502" i="60" s="1"/>
  <c r="E500" i="60"/>
  <c r="G500" i="60" s="1"/>
  <c r="E501" i="60"/>
  <c r="G501" i="60" s="1"/>
  <c r="E499" i="60"/>
  <c r="G499" i="60" s="1"/>
  <c r="E494" i="60"/>
  <c r="G494" i="60" s="1"/>
  <c r="E495" i="60"/>
  <c r="G495" i="60" s="1"/>
  <c r="D39" i="6"/>
  <c r="C16" i="13"/>
  <c r="C12" i="13"/>
  <c r="C14" i="13"/>
  <c r="H33" i="6"/>
  <c r="H31" i="6"/>
  <c r="C13" i="13"/>
  <c r="D33" i="6"/>
  <c r="D31" i="6"/>
  <c r="C18" i="13"/>
  <c r="C17" i="13"/>
  <c r="C15" i="13"/>
  <c r="D32" i="6"/>
  <c r="C10" i="13"/>
  <c r="D34" i="6"/>
  <c r="H32" i="6"/>
  <c r="C11" i="13"/>
  <c r="H34" i="6"/>
  <c r="H30" i="6"/>
  <c r="D30" i="6"/>
  <c r="I39" i="6" l="1"/>
  <c r="I26" i="6"/>
  <c r="I9" i="6"/>
  <c r="C30" i="6" l="1"/>
  <c r="C31" i="6" l="1"/>
  <c r="C29" i="6"/>
  <c r="C33" i="6"/>
  <c r="C34" i="6"/>
  <c r="F32" i="6"/>
  <c r="E189" i="60" l="1"/>
  <c r="G189" i="60" s="1"/>
  <c r="E188" i="60"/>
  <c r="G188" i="60" s="1"/>
  <c r="E190" i="60"/>
  <c r="G190" i="60" s="1"/>
  <c r="E191" i="60"/>
  <c r="G191" i="60" s="1"/>
  <c r="E186" i="60"/>
  <c r="G186" i="60" s="1"/>
  <c r="E185" i="60"/>
  <c r="G185" i="60" s="1"/>
  <c r="E184" i="60"/>
  <c r="G184" i="60" s="1"/>
  <c r="E187" i="60"/>
  <c r="G187" i="60" s="1"/>
  <c r="E182" i="60"/>
  <c r="G182" i="60" s="1"/>
  <c r="E181" i="60"/>
  <c r="G181" i="60" s="1"/>
  <c r="E180" i="60"/>
  <c r="G180" i="60" s="1"/>
  <c r="E183" i="60"/>
  <c r="G183" i="60" s="1"/>
  <c r="E201" i="60"/>
  <c r="G201" i="60" s="1"/>
  <c r="E200" i="60"/>
  <c r="G200" i="60" s="1"/>
  <c r="E199" i="60"/>
  <c r="G199" i="60" s="1"/>
  <c r="E202" i="60"/>
  <c r="G202" i="60" s="1"/>
  <c r="E203" i="60"/>
  <c r="G203" i="60" s="1"/>
  <c r="E197" i="60"/>
  <c r="G197" i="60" s="1"/>
  <c r="E196" i="60"/>
  <c r="G196" i="60" s="1"/>
  <c r="E198" i="60"/>
  <c r="G198" i="60" s="1"/>
  <c r="E194" i="60"/>
  <c r="G194" i="60" s="1"/>
  <c r="E195" i="60"/>
  <c r="G195" i="60" s="1"/>
  <c r="E193" i="60"/>
  <c r="G193" i="60" s="1"/>
  <c r="E192" i="60"/>
  <c r="G192" i="60" s="1"/>
  <c r="C32" i="6" l="1"/>
  <c r="E115" i="60" l="1"/>
  <c r="G115" i="60" s="1"/>
  <c r="E116" i="60"/>
  <c r="G116" i="60" s="1"/>
  <c r="E243" i="60"/>
  <c r="G243" i="60" s="1"/>
  <c r="E242" i="60"/>
  <c r="G242" i="60" s="1"/>
  <c r="E244" i="60"/>
  <c r="G244" i="60" s="1"/>
  <c r="E387" i="60"/>
  <c r="G387" i="60" s="1"/>
  <c r="E385" i="60"/>
  <c r="G385" i="60" s="1"/>
  <c r="E386" i="60"/>
  <c r="G386" i="60" s="1"/>
  <c r="E415" i="60"/>
  <c r="G415" i="60" s="1"/>
  <c r="E413" i="60"/>
  <c r="G413" i="60" s="1"/>
  <c r="E416" i="60"/>
  <c r="G416" i="60" s="1"/>
  <c r="E414" i="60"/>
  <c r="G414" i="60" s="1"/>
  <c r="E57" i="60"/>
  <c r="G57" i="60" s="1"/>
  <c r="E59" i="60"/>
  <c r="G59" i="60" s="1"/>
  <c r="E58" i="60"/>
  <c r="G58" i="60" s="1"/>
  <c r="E475" i="60"/>
  <c r="G475" i="60" s="1"/>
  <c r="E474" i="60"/>
  <c r="G474" i="60" s="1"/>
  <c r="E471" i="60"/>
  <c r="G471" i="60" s="1"/>
  <c r="E472" i="60"/>
  <c r="G472" i="60" s="1"/>
  <c r="E473" i="60"/>
  <c r="G473" i="60" s="1"/>
  <c r="E3" i="60"/>
  <c r="G3" i="60" s="1"/>
  <c r="E569" i="60"/>
  <c r="G569" i="60" s="1"/>
  <c r="E840" i="60"/>
  <c r="G840" i="60" s="1"/>
  <c r="E750" i="60"/>
  <c r="G750" i="60" s="1"/>
  <c r="E749" i="60"/>
  <c r="G749" i="60" s="1"/>
  <c r="E124" i="60"/>
  <c r="G124" i="60" s="1"/>
  <c r="E123" i="60"/>
  <c r="G123" i="60" s="1"/>
  <c r="E342" i="60"/>
  <c r="G342" i="60" s="1"/>
  <c r="E624" i="60"/>
  <c r="G624" i="60" s="1"/>
  <c r="E621" i="60"/>
  <c r="G621" i="60" s="1"/>
  <c r="E623" i="60"/>
  <c r="G623" i="60" s="1"/>
  <c r="E622" i="60"/>
  <c r="G622" i="60" s="1"/>
  <c r="E625" i="60"/>
  <c r="G625" i="60" s="1"/>
  <c r="E846" i="60"/>
  <c r="G846" i="60" s="1"/>
  <c r="E544" i="60"/>
  <c r="G544" i="60" s="1"/>
  <c r="E543" i="60"/>
  <c r="G543" i="60" s="1"/>
  <c r="E542" i="60"/>
  <c r="G542" i="60" s="1"/>
  <c r="E584" i="60"/>
  <c r="G584" i="60" s="1"/>
  <c r="E122" i="60"/>
  <c r="G122" i="60" s="1"/>
  <c r="E120" i="60"/>
  <c r="G120" i="60" s="1"/>
  <c r="E121" i="60"/>
  <c r="G121" i="60" s="1"/>
  <c r="E609" i="60"/>
  <c r="G609" i="60" s="1"/>
  <c r="E608" i="60"/>
  <c r="G608" i="60" s="1"/>
  <c r="E610" i="60"/>
  <c r="G610" i="60" s="1"/>
  <c r="E485" i="60"/>
  <c r="G485" i="60" s="1"/>
  <c r="E65" i="60"/>
  <c r="G65" i="60" s="1"/>
  <c r="E66" i="60"/>
  <c r="G66" i="60" s="1"/>
  <c r="E62" i="60"/>
  <c r="G62" i="60" s="1"/>
  <c r="E64" i="60"/>
  <c r="G64" i="60" s="1"/>
  <c r="E61" i="60"/>
  <c r="G61" i="60" s="1"/>
  <c r="E63" i="60"/>
  <c r="G63" i="60" s="1"/>
  <c r="E60" i="60"/>
  <c r="G60" i="60" s="1"/>
  <c r="E456" i="60"/>
  <c r="G456" i="60" s="1"/>
  <c r="E454" i="60"/>
  <c r="G454" i="60" s="1"/>
  <c r="E455" i="60"/>
  <c r="G455" i="60" s="1"/>
  <c r="E343" i="60"/>
  <c r="G343" i="60" s="1"/>
  <c r="E839" i="60"/>
  <c r="G839" i="60" s="1"/>
  <c r="E206" i="60"/>
  <c r="G206" i="60" s="1"/>
  <c r="E208" i="60"/>
  <c r="G208" i="60" s="1"/>
  <c r="E207" i="60"/>
  <c r="G207" i="60" s="1"/>
  <c r="E826" i="60"/>
  <c r="G826" i="60" s="1"/>
  <c r="E585" i="60"/>
  <c r="G585" i="60" s="1"/>
  <c r="E586" i="60"/>
  <c r="G586" i="60" s="1"/>
  <c r="E2" i="60"/>
  <c r="E369" i="60"/>
  <c r="G369" i="60" s="1"/>
  <c r="E368" i="60"/>
  <c r="G368" i="60" s="1"/>
  <c r="E370" i="60"/>
  <c r="G370" i="60" s="1"/>
  <c r="E828" i="60"/>
  <c r="G828" i="60" s="1"/>
  <c r="E637" i="60"/>
  <c r="G637" i="60" s="1"/>
  <c r="E638" i="60"/>
  <c r="G638" i="60" s="1"/>
  <c r="E635" i="60"/>
  <c r="G635" i="60" s="1"/>
  <c r="E634" i="60"/>
  <c r="G634" i="60" s="1"/>
  <c r="E631" i="60"/>
  <c r="G631" i="60" s="1"/>
  <c r="E636" i="60"/>
  <c r="G636" i="60" s="1"/>
  <c r="E632" i="60"/>
  <c r="G632" i="60" s="1"/>
  <c r="E633" i="60"/>
  <c r="G633" i="60" s="1"/>
  <c r="E618" i="60"/>
  <c r="G618" i="60" s="1"/>
  <c r="E614" i="60"/>
  <c r="G614" i="60" s="1"/>
  <c r="E615" i="60"/>
  <c r="G615" i="60" s="1"/>
  <c r="E612" i="60"/>
  <c r="G612" i="60" s="1"/>
  <c r="E616" i="60"/>
  <c r="G616" i="60" s="1"/>
  <c r="E617" i="60"/>
  <c r="G617" i="60" s="1"/>
  <c r="E611" i="60"/>
  <c r="G611" i="60" s="1"/>
  <c r="E613" i="60"/>
  <c r="G613" i="60" s="1"/>
  <c r="E619" i="60"/>
  <c r="G619" i="60" s="1"/>
  <c r="E831" i="60"/>
  <c r="G831" i="60" s="1"/>
  <c r="E356" i="60"/>
  <c r="G356" i="60" s="1"/>
  <c r="E355" i="60"/>
  <c r="G355" i="60" s="1"/>
  <c r="E739" i="60"/>
  <c r="G739" i="60" s="1"/>
  <c r="E737" i="60"/>
  <c r="G737" i="60" s="1"/>
  <c r="E738" i="60"/>
  <c r="G738" i="60" s="1"/>
  <c r="E837" i="60"/>
  <c r="G837" i="60" s="1"/>
  <c r="E712" i="60"/>
  <c r="G712" i="60" s="1"/>
  <c r="E713" i="60"/>
  <c r="G713" i="60" s="1"/>
  <c r="E714" i="60"/>
  <c r="G714" i="60" s="1"/>
  <c r="E321" i="60"/>
  <c r="G321" i="60" s="1"/>
  <c r="E320" i="60"/>
  <c r="G320" i="60" s="1"/>
  <c r="E323" i="60"/>
  <c r="G323" i="60" s="1"/>
  <c r="E322" i="60"/>
  <c r="G322" i="60" s="1"/>
  <c r="E319" i="60"/>
  <c r="G319" i="60" s="1"/>
  <c r="E145" i="60"/>
  <c r="G145" i="60" s="1"/>
  <c r="E144" i="60"/>
  <c r="G144" i="60" s="1"/>
  <c r="E772" i="60"/>
  <c r="G772" i="60" s="1"/>
  <c r="E773" i="60"/>
  <c r="G773" i="60" s="1"/>
  <c r="E335" i="60"/>
  <c r="G335" i="60" s="1"/>
  <c r="E333" i="60"/>
  <c r="G333" i="60" s="1"/>
  <c r="E336" i="60"/>
  <c r="G336" i="60" s="1"/>
  <c r="E334" i="60"/>
  <c r="G334" i="60" s="1"/>
  <c r="E35" i="60"/>
  <c r="G35" i="60" s="1"/>
  <c r="E34" i="60"/>
  <c r="G34" i="60" s="1"/>
  <c r="E37" i="60"/>
  <c r="G37" i="60" s="1"/>
  <c r="E38" i="60"/>
  <c r="G38" i="60" s="1"/>
  <c r="E33" i="60"/>
  <c r="E36" i="60"/>
  <c r="G36" i="60" s="1"/>
  <c r="E470" i="60"/>
  <c r="G470" i="60" s="1"/>
  <c r="E469" i="60"/>
  <c r="G469" i="60" s="1"/>
  <c r="E133" i="60"/>
  <c r="G133" i="60" s="1"/>
  <c r="E134" i="60"/>
  <c r="G134" i="60" s="1"/>
  <c r="E132" i="60"/>
  <c r="G132" i="60" s="1"/>
  <c r="E114" i="60"/>
  <c r="G114" i="60" s="1"/>
  <c r="E112" i="60"/>
  <c r="G112" i="60" s="1"/>
  <c r="E113" i="60"/>
  <c r="G113" i="60" s="1"/>
  <c r="E357" i="60"/>
  <c r="G357" i="60" s="1"/>
  <c r="E358" i="60"/>
  <c r="G358" i="60" s="1"/>
  <c r="E359" i="60"/>
  <c r="G359" i="60" s="1"/>
  <c r="E295" i="60"/>
  <c r="G295" i="60" s="1"/>
  <c r="E294" i="60"/>
  <c r="G294" i="60" s="1"/>
  <c r="E744" i="60"/>
  <c r="G744" i="60" s="1"/>
  <c r="E742" i="60"/>
  <c r="G742" i="60" s="1"/>
  <c r="E745" i="60"/>
  <c r="G745" i="60" s="1"/>
  <c r="E746" i="60"/>
  <c r="G746" i="60" s="1"/>
  <c r="E743" i="60"/>
  <c r="G743" i="60" s="1"/>
  <c r="E740" i="60"/>
  <c r="G740" i="60" s="1"/>
  <c r="E741" i="60"/>
  <c r="G741" i="60" s="1"/>
  <c r="E239" i="60"/>
  <c r="G239" i="60" s="1"/>
  <c r="E241" i="60"/>
  <c r="G241" i="60" s="1"/>
  <c r="E240" i="60"/>
  <c r="G240" i="60" s="1"/>
  <c r="E534" i="60"/>
  <c r="G534" i="60" s="1"/>
  <c r="E535" i="60"/>
  <c r="G535" i="60" s="1"/>
  <c r="E657" i="60"/>
  <c r="G657" i="60" s="1"/>
  <c r="E656" i="60"/>
  <c r="G656" i="60" s="1"/>
  <c r="E639" i="60"/>
  <c r="G639" i="60" s="1"/>
  <c r="E827" i="60"/>
  <c r="G827" i="60" s="1"/>
  <c r="E253" i="60"/>
  <c r="G253" i="60" s="1"/>
  <c r="E251" i="60"/>
  <c r="G251" i="60" s="1"/>
  <c r="E252" i="60"/>
  <c r="G252" i="60" s="1"/>
  <c r="E255" i="60"/>
  <c r="G255" i="60" s="1"/>
  <c r="E254" i="60"/>
  <c r="G254" i="60" s="1"/>
  <c r="E782" i="60"/>
  <c r="G782" i="60" s="1"/>
  <c r="E166" i="60"/>
  <c r="G166" i="60" s="1"/>
  <c r="E165" i="60"/>
  <c r="G165" i="60" s="1"/>
  <c r="E151" i="60"/>
  <c r="G151" i="60" s="1"/>
  <c r="E361" i="60"/>
  <c r="G361" i="60" s="1"/>
  <c r="E360" i="60"/>
  <c r="G360" i="60" s="1"/>
  <c r="E378" i="60"/>
  <c r="G378" i="60" s="1"/>
  <c r="E377" i="60"/>
  <c r="G377" i="60" s="1"/>
  <c r="E410" i="60"/>
  <c r="G410" i="60" s="1"/>
  <c r="E407" i="60"/>
  <c r="G407" i="60" s="1"/>
  <c r="E412" i="60"/>
  <c r="G412" i="60" s="1"/>
  <c r="E409" i="60"/>
  <c r="G409" i="60" s="1"/>
  <c r="E411" i="60"/>
  <c r="G411" i="60" s="1"/>
  <c r="E408" i="60"/>
  <c r="G408" i="60" s="1"/>
  <c r="E215" i="60"/>
  <c r="G215" i="60" s="1"/>
  <c r="E216" i="60"/>
  <c r="G216" i="60" s="1"/>
  <c r="E55" i="60"/>
  <c r="G55" i="60" s="1"/>
  <c r="E56" i="60"/>
  <c r="G56" i="60" s="1"/>
  <c r="E299" i="60"/>
  <c r="G299" i="60" s="1"/>
  <c r="E298" i="60"/>
  <c r="G298" i="60" s="1"/>
  <c r="E21" i="60"/>
  <c r="G21" i="60" s="1"/>
  <c r="E19" i="60"/>
  <c r="G19" i="60" s="1"/>
  <c r="E18" i="60"/>
  <c r="G18" i="60" s="1"/>
  <c r="E20" i="60"/>
  <c r="G20" i="60" s="1"/>
  <c r="E17" i="60"/>
  <c r="G17" i="60" s="1"/>
  <c r="E268" i="60"/>
  <c r="G268" i="60" s="1"/>
  <c r="E246" i="60"/>
  <c r="G246" i="60" s="1"/>
  <c r="E245" i="60"/>
  <c r="G245" i="60" s="1"/>
  <c r="E248" i="60"/>
  <c r="G248" i="60" s="1"/>
  <c r="E247" i="60"/>
  <c r="G247" i="60" s="1"/>
  <c r="E457" i="60"/>
  <c r="G457" i="60" s="1"/>
  <c r="E224" i="60"/>
  <c r="G224" i="60" s="1"/>
  <c r="E225" i="60"/>
  <c r="G225" i="60" s="1"/>
  <c r="E271" i="60"/>
  <c r="G271" i="60" s="1"/>
  <c r="E272" i="60"/>
  <c r="G272" i="60" s="1"/>
  <c r="E152" i="60"/>
  <c r="G152" i="60" s="1"/>
  <c r="E844" i="60"/>
  <c r="G844" i="60" s="1"/>
  <c r="E845" i="60"/>
  <c r="G845" i="60" s="1"/>
  <c r="E577" i="60"/>
  <c r="G577" i="60" s="1"/>
  <c r="E765" i="60"/>
  <c r="G765" i="60" s="1"/>
  <c r="E764" i="60"/>
  <c r="G764" i="60" s="1"/>
  <c r="E766" i="60"/>
  <c r="G766" i="60" s="1"/>
  <c r="E547" i="60"/>
  <c r="G547" i="60" s="1"/>
  <c r="E546" i="60"/>
  <c r="G546" i="60" s="1"/>
  <c r="E545" i="60"/>
  <c r="G545" i="60" s="1"/>
  <c r="E27" i="60"/>
  <c r="G27" i="60" s="1"/>
  <c r="E29" i="60"/>
  <c r="G29" i="60" s="1"/>
  <c r="E26" i="60"/>
  <c r="G26" i="60" s="1"/>
  <c r="E28" i="60"/>
  <c r="G28" i="60" s="1"/>
  <c r="E447" i="60"/>
  <c r="G447" i="60" s="1"/>
  <c r="E233" i="60"/>
  <c r="G233" i="60" s="1"/>
  <c r="E376" i="60"/>
  <c r="G376" i="60" s="1"/>
  <c r="E373" i="60"/>
  <c r="G373" i="60" s="1"/>
  <c r="E375" i="60"/>
  <c r="G375" i="60" s="1"/>
  <c r="E374" i="60"/>
  <c r="G374" i="60" s="1"/>
  <c r="E794" i="60"/>
  <c r="G794" i="60" s="1"/>
  <c r="E799" i="60"/>
  <c r="G799" i="60" s="1"/>
  <c r="E796" i="60"/>
  <c r="G796" i="60" s="1"/>
  <c r="E797" i="60"/>
  <c r="G797" i="60" s="1"/>
  <c r="E793" i="60"/>
  <c r="G793" i="60" s="1"/>
  <c r="E798" i="60"/>
  <c r="G798" i="60" s="1"/>
  <c r="E795" i="60"/>
  <c r="G795" i="60" s="1"/>
  <c r="E391" i="60"/>
  <c r="G391" i="60" s="1"/>
  <c r="E392" i="60"/>
  <c r="G392" i="60" s="1"/>
  <c r="E46" i="60"/>
  <c r="G46" i="60" s="1"/>
  <c r="E270" i="60"/>
  <c r="G270" i="60" s="1"/>
  <c r="E269" i="60"/>
  <c r="G269" i="60" s="1"/>
  <c r="E297" i="60"/>
  <c r="G297" i="60" s="1"/>
  <c r="E125" i="60"/>
  <c r="G125" i="60" s="1"/>
  <c r="E126" i="60"/>
  <c r="G126" i="60" s="1"/>
  <c r="E598" i="60"/>
  <c r="G598" i="60" s="1"/>
  <c r="E593" i="60"/>
  <c r="G593" i="60" s="1"/>
  <c r="E599" i="60"/>
  <c r="G599" i="60" s="1"/>
  <c r="E592" i="60"/>
  <c r="G592" i="60" s="1"/>
  <c r="E595" i="60"/>
  <c r="G595" i="60" s="1"/>
  <c r="E596" i="60"/>
  <c r="G596" i="60" s="1"/>
  <c r="E594" i="60"/>
  <c r="G594" i="60" s="1"/>
  <c r="E597" i="60"/>
  <c r="G597" i="60" s="1"/>
  <c r="E600" i="60"/>
  <c r="G600" i="60" s="1"/>
  <c r="E94" i="60"/>
  <c r="G94" i="60" s="1"/>
  <c r="E93" i="60"/>
  <c r="G93" i="60" s="1"/>
  <c r="E96" i="60"/>
  <c r="G96" i="60" s="1"/>
  <c r="E97" i="60"/>
  <c r="G97" i="60" s="1"/>
  <c r="E95" i="60"/>
  <c r="G95" i="60" s="1"/>
  <c r="E450" i="60"/>
  <c r="G450" i="60" s="1"/>
  <c r="E448" i="60"/>
  <c r="G448" i="60" s="1"/>
  <c r="E449" i="60"/>
  <c r="G449" i="60" s="1"/>
  <c r="E264" i="60"/>
  <c r="G264" i="60" s="1"/>
  <c r="E265" i="60"/>
  <c r="G265" i="60" s="1"/>
  <c r="E306" i="60"/>
  <c r="G306" i="60" s="1"/>
  <c r="E305" i="60"/>
  <c r="G305" i="60" s="1"/>
  <c r="E403" i="60"/>
  <c r="G403" i="60" s="1"/>
  <c r="E406" i="60"/>
  <c r="G406" i="60" s="1"/>
  <c r="E401" i="60"/>
  <c r="G401" i="60" s="1"/>
  <c r="E405" i="60"/>
  <c r="G405" i="60" s="1"/>
  <c r="E402" i="60"/>
  <c r="G402" i="60" s="1"/>
  <c r="E404" i="60"/>
  <c r="G404" i="60" s="1"/>
  <c r="E428" i="60"/>
  <c r="G428" i="60" s="1"/>
  <c r="E426" i="60"/>
  <c r="G426" i="60" s="1"/>
  <c r="E425" i="60"/>
  <c r="G425" i="60" s="1"/>
  <c r="E424" i="60"/>
  <c r="G424" i="60" s="1"/>
  <c r="E427" i="60"/>
  <c r="G427" i="60" s="1"/>
  <c r="E814" i="60"/>
  <c r="G814" i="60" s="1"/>
  <c r="E818" i="60"/>
  <c r="G818" i="60" s="1"/>
  <c r="E816" i="60"/>
  <c r="G816" i="60" s="1"/>
  <c r="E813" i="60"/>
  <c r="G813" i="60" s="1"/>
  <c r="E817" i="60"/>
  <c r="G817" i="60" s="1"/>
  <c r="E815" i="60"/>
  <c r="G815" i="60" s="1"/>
  <c r="E477" i="60"/>
  <c r="G477" i="60" s="1"/>
  <c r="E479" i="60"/>
  <c r="G479" i="60" s="1"/>
  <c r="E478" i="60"/>
  <c r="G478" i="60" s="1"/>
  <c r="E476" i="60"/>
  <c r="G476" i="60" s="1"/>
  <c r="E261" i="60"/>
  <c r="G261" i="60" s="1"/>
  <c r="E262" i="60"/>
  <c r="G262" i="60" s="1"/>
  <c r="E715" i="60"/>
  <c r="G715" i="60" s="1"/>
  <c r="E720" i="60"/>
  <c r="G720" i="60" s="1"/>
  <c r="E719" i="60"/>
  <c r="G719" i="60" s="1"/>
  <c r="E718" i="60"/>
  <c r="G718" i="60" s="1"/>
  <c r="E716" i="60"/>
  <c r="G716" i="60" s="1"/>
  <c r="E717" i="60"/>
  <c r="G717" i="60" s="1"/>
  <c r="E785" i="60"/>
  <c r="G785" i="60" s="1"/>
  <c r="E526" i="60"/>
  <c r="G526" i="60" s="1"/>
  <c r="E525" i="60"/>
  <c r="G525" i="60" s="1"/>
  <c r="E524" i="60"/>
  <c r="G524" i="60" s="1"/>
  <c r="E527" i="60"/>
  <c r="G527" i="60" s="1"/>
  <c r="E781" i="60"/>
  <c r="G781" i="60" s="1"/>
  <c r="E508" i="60"/>
  <c r="G508" i="60" s="1"/>
  <c r="E507" i="60"/>
  <c r="G507" i="60" s="1"/>
  <c r="E726" i="60"/>
  <c r="G726" i="60" s="1"/>
  <c r="E725" i="60"/>
  <c r="G725" i="60" s="1"/>
  <c r="E727" i="60"/>
  <c r="G727" i="60" s="1"/>
  <c r="E724" i="60"/>
  <c r="G724" i="60" s="1"/>
  <c r="E843" i="60"/>
  <c r="G843" i="60" s="1"/>
  <c r="E67" i="60"/>
  <c r="G67" i="60" s="1"/>
  <c r="E68" i="60"/>
  <c r="G68" i="60" s="1"/>
  <c r="E69" i="60"/>
  <c r="G69" i="60" s="1"/>
  <c r="E16" i="60"/>
  <c r="G16" i="60" s="1"/>
  <c r="E14" i="60"/>
  <c r="G14" i="60" s="1"/>
  <c r="E15" i="60"/>
  <c r="G15" i="60" s="1"/>
  <c r="E13" i="60"/>
  <c r="G13" i="60" s="1"/>
  <c r="E263" i="60"/>
  <c r="G263" i="60" s="1"/>
  <c r="E325" i="60"/>
  <c r="G325" i="60" s="1"/>
  <c r="E326" i="60"/>
  <c r="G326" i="60" s="1"/>
  <c r="E324" i="60"/>
  <c r="G324" i="60" s="1"/>
  <c r="E379" i="60"/>
  <c r="G379" i="60" s="1"/>
  <c r="E384" i="60"/>
  <c r="G384" i="60" s="1"/>
  <c r="E382" i="60"/>
  <c r="G382" i="60" s="1"/>
  <c r="E381" i="60"/>
  <c r="E383" i="60"/>
  <c r="G383" i="60" s="1"/>
  <c r="E380" i="60"/>
  <c r="G380" i="60" s="1"/>
  <c r="E279" i="60"/>
  <c r="G279" i="60" s="1"/>
  <c r="E278" i="60"/>
  <c r="G278" i="60" s="1"/>
  <c r="E47" i="60"/>
  <c r="G47" i="60" s="1"/>
  <c r="E228" i="60"/>
  <c r="G228" i="60" s="1"/>
  <c r="E229" i="60"/>
  <c r="G229" i="60" s="1"/>
  <c r="E653" i="60"/>
  <c r="G653" i="60" s="1"/>
  <c r="E654" i="60"/>
  <c r="G654" i="60" s="1"/>
  <c r="E7" i="60"/>
  <c r="G7" i="60" s="1"/>
  <c r="E4" i="60"/>
  <c r="G4" i="60" s="1"/>
  <c r="E350" i="60"/>
  <c r="G350" i="60" s="1"/>
  <c r="E810" i="60"/>
  <c r="G810" i="60" s="1"/>
  <c r="E812" i="60"/>
  <c r="G812" i="60" s="1"/>
  <c r="E809" i="60"/>
  <c r="G809" i="60" s="1"/>
  <c r="E811" i="60"/>
  <c r="G811" i="60" s="1"/>
  <c r="E807" i="60"/>
  <c r="G807" i="60" s="1"/>
  <c r="E808" i="60"/>
  <c r="G808" i="60" s="1"/>
  <c r="E523" i="60"/>
  <c r="G523" i="60" s="1"/>
  <c r="E522" i="60"/>
  <c r="G522" i="60" s="1"/>
  <c r="E521" i="60"/>
  <c r="G521" i="60" s="1"/>
  <c r="E520" i="60"/>
  <c r="G520" i="60" s="1"/>
  <c r="E519" i="60"/>
  <c r="G519" i="60" s="1"/>
  <c r="E235" i="60"/>
  <c r="G235" i="60" s="1"/>
  <c r="E24" i="60"/>
  <c r="G24" i="60" s="1"/>
  <c r="E22" i="60"/>
  <c r="G22" i="60" s="1"/>
  <c r="E23" i="60"/>
  <c r="G23" i="60" s="1"/>
  <c r="E25" i="60"/>
  <c r="G25" i="60" s="1"/>
  <c r="E277" i="60"/>
  <c r="G277" i="60" s="1"/>
  <c r="E398" i="60"/>
  <c r="G398" i="60" s="1"/>
  <c r="E399" i="60"/>
  <c r="G399" i="60" s="1"/>
  <c r="E400" i="60"/>
  <c r="G400" i="60" s="1"/>
  <c r="E747" i="60"/>
  <c r="G747" i="60" s="1"/>
  <c r="E748" i="60"/>
  <c r="G748" i="60" s="1"/>
  <c r="E723" i="60"/>
  <c r="G723" i="60" s="1"/>
  <c r="E722" i="60"/>
  <c r="G722" i="60" s="1"/>
  <c r="E721" i="60"/>
  <c r="G721" i="60" s="1"/>
  <c r="E588" i="60"/>
  <c r="G588" i="60" s="1"/>
  <c r="E587" i="60"/>
  <c r="G587" i="60" s="1"/>
  <c r="E648" i="60"/>
  <c r="G648" i="60" s="1"/>
  <c r="E84" i="60"/>
  <c r="E85" i="60"/>
  <c r="G85" i="60" s="1"/>
  <c r="E76" i="60"/>
  <c r="G76" i="60" s="1"/>
  <c r="E78" i="60"/>
  <c r="G78" i="60" s="1"/>
  <c r="E77" i="60"/>
  <c r="G77" i="60" s="1"/>
  <c r="E75" i="60"/>
  <c r="G75" i="60" s="1"/>
  <c r="E308" i="60"/>
  <c r="G308" i="60" s="1"/>
  <c r="E307" i="60"/>
  <c r="G307" i="60" s="1"/>
  <c r="E468" i="60"/>
  <c r="G468" i="60" s="1"/>
  <c r="E467" i="60"/>
  <c r="G467" i="60" s="1"/>
  <c r="E92" i="60"/>
  <c r="G92" i="60" s="1"/>
  <c r="E91" i="60"/>
  <c r="G91" i="60" s="1"/>
  <c r="E211" i="60"/>
  <c r="G211" i="60" s="1"/>
  <c r="E209" i="60"/>
  <c r="G209" i="60" s="1"/>
  <c r="E210" i="60"/>
  <c r="G210" i="60" s="1"/>
  <c r="E218" i="60"/>
  <c r="G218" i="60" s="1"/>
  <c r="E217" i="60"/>
  <c r="G217" i="60" s="1"/>
  <c r="E566" i="60"/>
  <c r="G566" i="60" s="1"/>
  <c r="E567" i="60"/>
  <c r="G567" i="60" s="1"/>
  <c r="E563" i="60"/>
  <c r="G563" i="60" s="1"/>
  <c r="E568" i="60"/>
  <c r="G568" i="60" s="1"/>
  <c r="E564" i="60"/>
  <c r="G564" i="60" s="1"/>
  <c r="E565" i="60"/>
  <c r="G565" i="60" s="1"/>
  <c r="E328" i="60"/>
  <c r="G328" i="60" s="1"/>
  <c r="E329" i="60"/>
  <c r="G329" i="60" s="1"/>
  <c r="E330" i="60"/>
  <c r="G330" i="60" s="1"/>
  <c r="E327" i="60"/>
  <c r="G327" i="60" s="1"/>
  <c r="E332" i="60"/>
  <c r="G332" i="60" s="1"/>
  <c r="E331" i="60"/>
  <c r="G331" i="60" s="1"/>
  <c r="E54" i="60"/>
  <c r="G54" i="60" s="1"/>
  <c r="E53" i="60"/>
  <c r="G53" i="60" s="1"/>
  <c r="E349" i="60"/>
  <c r="G349" i="60" s="1"/>
  <c r="E348" i="60"/>
  <c r="G348" i="60" s="1"/>
  <c r="E548" i="60"/>
  <c r="G548" i="60" s="1"/>
  <c r="E549" i="60"/>
  <c r="G549" i="60" s="1"/>
  <c r="E550" i="60"/>
  <c r="G550" i="60" s="1"/>
  <c r="E345" i="60"/>
  <c r="G345" i="60" s="1"/>
  <c r="E89" i="60"/>
  <c r="G89" i="60" s="1"/>
  <c r="E284" i="60"/>
  <c r="G284" i="60" s="1"/>
  <c r="E281" i="60"/>
  <c r="G281" i="60" s="1"/>
  <c r="E282" i="60"/>
  <c r="G282" i="60" s="1"/>
  <c r="E280" i="60"/>
  <c r="G280" i="60" s="1"/>
  <c r="E283" i="60"/>
  <c r="G283" i="60" s="1"/>
  <c r="E285" i="60"/>
  <c r="G285" i="60" s="1"/>
  <c r="E286" i="60"/>
  <c r="G286" i="60" s="1"/>
  <c r="E234" i="60"/>
  <c r="G234" i="60" s="1"/>
  <c r="E354" i="60"/>
  <c r="G354" i="60" s="1"/>
  <c r="E836" i="60"/>
  <c r="G836" i="60" s="1"/>
  <c r="E135" i="60"/>
  <c r="G135" i="60" s="1"/>
  <c r="E136" i="60"/>
  <c r="G136" i="60" s="1"/>
  <c r="E753" i="60"/>
  <c r="G753" i="60" s="1"/>
  <c r="E755" i="60"/>
  <c r="G755" i="60" s="1"/>
  <c r="E754" i="60"/>
  <c r="G754" i="60" s="1"/>
  <c r="E756" i="60"/>
  <c r="G756" i="60" s="1"/>
  <c r="E453" i="60"/>
  <c r="G453" i="60" s="1"/>
  <c r="E452" i="60"/>
  <c r="G452" i="60" s="1"/>
  <c r="E451" i="60"/>
  <c r="G451" i="60" s="1"/>
  <c r="E576" i="60"/>
  <c r="G576" i="60" s="1"/>
  <c r="E774" i="60"/>
  <c r="G774" i="60" s="1"/>
  <c r="E775" i="60"/>
  <c r="G775" i="60" s="1"/>
  <c r="E779" i="60"/>
  <c r="G779" i="60" s="1"/>
  <c r="E776" i="60"/>
  <c r="G776" i="60" s="1"/>
  <c r="E778" i="60"/>
  <c r="G778" i="60" s="1"/>
  <c r="E777" i="60"/>
  <c r="G777" i="60" s="1"/>
  <c r="E532" i="60"/>
  <c r="G532" i="60" s="1"/>
  <c r="E531" i="60"/>
  <c r="G531" i="60" s="1"/>
  <c r="E533" i="60"/>
  <c r="G533" i="60" s="1"/>
  <c r="E249" i="60"/>
  <c r="G249" i="60" s="1"/>
  <c r="E250" i="60"/>
  <c r="G250" i="60" s="1"/>
  <c r="E83" i="60"/>
  <c r="G83" i="60" s="1"/>
  <c r="E620" i="60"/>
  <c r="G620" i="60" s="1"/>
  <c r="E9" i="60"/>
  <c r="G9" i="60" s="1"/>
  <c r="E8" i="60"/>
  <c r="G8" i="60" s="1"/>
  <c r="E139" i="60"/>
  <c r="G139" i="60" s="1"/>
  <c r="E138" i="60"/>
  <c r="G138" i="60" s="1"/>
  <c r="E557" i="60"/>
  <c r="G557" i="60" s="1"/>
  <c r="E559" i="60"/>
  <c r="G559" i="60" s="1"/>
  <c r="E558" i="60"/>
  <c r="G558" i="60" s="1"/>
  <c r="E42" i="60"/>
  <c r="G42" i="60" s="1"/>
  <c r="E44" i="60"/>
  <c r="G44" i="60" s="1"/>
  <c r="E45" i="60"/>
  <c r="G45" i="60" s="1"/>
  <c r="E43" i="60"/>
  <c r="G43" i="60" s="1"/>
  <c r="E292" i="60"/>
  <c r="G292" i="60" s="1"/>
  <c r="E289" i="60"/>
  <c r="G289" i="60" s="1"/>
  <c r="E293" i="60"/>
  <c r="G293" i="60" s="1"/>
  <c r="E287" i="60"/>
  <c r="G287" i="60" s="1"/>
  <c r="E288" i="60"/>
  <c r="G288" i="60" s="1"/>
  <c r="E291" i="60"/>
  <c r="G291" i="60" s="1"/>
  <c r="E290" i="60"/>
  <c r="G290" i="60" s="1"/>
  <c r="E556" i="60"/>
  <c r="G556" i="60" s="1"/>
  <c r="E554" i="60"/>
  <c r="G554" i="60" s="1"/>
  <c r="E555" i="60"/>
  <c r="G555" i="60" s="1"/>
  <c r="E258" i="60"/>
  <c r="G258" i="60" s="1"/>
  <c r="E259" i="60"/>
  <c r="G259" i="60" s="1"/>
  <c r="E260" i="60"/>
  <c r="G260" i="60" s="1"/>
  <c r="E752" i="60"/>
  <c r="G752" i="60" s="1"/>
  <c r="E751" i="60"/>
  <c r="G751" i="60" s="1"/>
  <c r="E318" i="60"/>
  <c r="G318" i="60" s="1"/>
  <c r="E316" i="60"/>
  <c r="G316" i="60" s="1"/>
  <c r="E317" i="60"/>
  <c r="G317" i="60" s="1"/>
  <c r="E315" i="60"/>
  <c r="G315" i="60" s="1"/>
  <c r="E371" i="60"/>
  <c r="G371" i="60" s="1"/>
  <c r="E372" i="60"/>
  <c r="G372" i="60" s="1"/>
  <c r="E732" i="60"/>
  <c r="G732" i="60" s="1"/>
  <c r="E731" i="60"/>
  <c r="G731" i="60" s="1"/>
  <c r="E486" i="60"/>
  <c r="G486" i="60" s="1"/>
  <c r="E465" i="60"/>
  <c r="G465" i="60" s="1"/>
  <c r="E464" i="60"/>
  <c r="G464" i="60" s="1"/>
  <c r="E466" i="60"/>
  <c r="G466" i="60" s="1"/>
  <c r="E787" i="60"/>
  <c r="G787" i="60" s="1"/>
  <c r="E791" i="60"/>
  <c r="G791" i="60" s="1"/>
  <c r="E786" i="60"/>
  <c r="G786" i="60" s="1"/>
  <c r="E792" i="60"/>
  <c r="G792" i="60" s="1"/>
  <c r="E789" i="60"/>
  <c r="G789" i="60" s="1"/>
  <c r="E788" i="60"/>
  <c r="G788" i="60" s="1"/>
  <c r="E790" i="60"/>
  <c r="G790" i="60" s="1"/>
  <c r="E760" i="60"/>
  <c r="G760" i="60" s="1"/>
  <c r="E761" i="60"/>
  <c r="G761" i="60" s="1"/>
  <c r="E48" i="60"/>
  <c r="G48" i="60" s="1"/>
  <c r="E50" i="60"/>
  <c r="G50" i="60" s="1"/>
  <c r="E51" i="60"/>
  <c r="G51" i="60" s="1"/>
  <c r="E52" i="60"/>
  <c r="G52" i="60" s="1"/>
  <c r="E49" i="60"/>
  <c r="G49" i="60" s="1"/>
  <c r="E491" i="60"/>
  <c r="G491" i="60" s="1"/>
  <c r="E439" i="60"/>
  <c r="G439" i="60" s="1"/>
  <c r="E441" i="60"/>
  <c r="G441" i="60" s="1"/>
  <c r="E438" i="60"/>
  <c r="G438" i="60" s="1"/>
  <c r="E440" i="60"/>
  <c r="G440" i="60" s="1"/>
  <c r="E390" i="60"/>
  <c r="G390" i="60" s="1"/>
  <c r="E389" i="60"/>
  <c r="G389" i="60" s="1"/>
  <c r="E388" i="60"/>
  <c r="G388" i="60" s="1"/>
  <c r="E118" i="60"/>
  <c r="G118" i="60" s="1"/>
  <c r="E117" i="60"/>
  <c r="G117" i="60" s="1"/>
  <c r="E119" i="60"/>
  <c r="G119" i="60" s="1"/>
  <c r="E553" i="60"/>
  <c r="G553" i="60" s="1"/>
  <c r="E551" i="60"/>
  <c r="G551" i="60" s="1"/>
  <c r="E552" i="60"/>
  <c r="G552" i="60" s="1"/>
  <c r="E169" i="60"/>
  <c r="G169" i="60" s="1"/>
  <c r="E168" i="60"/>
  <c r="G168" i="60" s="1"/>
  <c r="E167" i="60"/>
  <c r="G167" i="60" s="1"/>
  <c r="E590" i="60"/>
  <c r="G590" i="60" s="1"/>
  <c r="E483" i="60"/>
  <c r="G483" i="60" s="1"/>
  <c r="E484" i="60"/>
  <c r="G484" i="60" s="1"/>
  <c r="E589" i="60"/>
  <c r="G589" i="60" s="1"/>
  <c r="E628" i="60"/>
  <c r="G628" i="60" s="1"/>
  <c r="E630" i="60"/>
  <c r="G630" i="60" s="1"/>
  <c r="E626" i="60"/>
  <c r="G626" i="60" s="1"/>
  <c r="E627" i="60"/>
  <c r="G627" i="60" s="1"/>
  <c r="E629" i="60"/>
  <c r="G629" i="60" s="1"/>
  <c r="E570" i="60"/>
  <c r="G570" i="60" s="1"/>
  <c r="E571" i="60"/>
  <c r="G571" i="60" s="1"/>
  <c r="E572" i="60"/>
  <c r="G572" i="60" s="1"/>
  <c r="E74" i="60"/>
  <c r="G74" i="60" s="1"/>
  <c r="E70" i="60"/>
  <c r="G70" i="60" s="1"/>
  <c r="E71" i="60"/>
  <c r="G71" i="60" s="1"/>
  <c r="E73" i="60"/>
  <c r="G73" i="60" s="1"/>
  <c r="E72" i="60"/>
  <c r="G72" i="60" s="1"/>
  <c r="E830" i="60"/>
  <c r="G830" i="60" s="1"/>
  <c r="E99" i="60"/>
  <c r="G99" i="60" s="1"/>
  <c r="E101" i="60"/>
  <c r="G101" i="60" s="1"/>
  <c r="E100" i="60"/>
  <c r="G100" i="60" s="1"/>
  <c r="E367" i="60"/>
  <c r="G367" i="60" s="1"/>
  <c r="E365" i="60"/>
  <c r="G365" i="60" s="1"/>
  <c r="E366" i="60"/>
  <c r="G366" i="60" s="1"/>
  <c r="E11" i="60"/>
  <c r="G11" i="60" s="1"/>
  <c r="E10" i="60"/>
  <c r="G10" i="60" s="1"/>
  <c r="E12" i="60"/>
  <c r="G12" i="60" s="1"/>
  <c r="E581" i="60"/>
  <c r="G581" i="60" s="1"/>
  <c r="E583" i="60"/>
  <c r="G583" i="60" s="1"/>
  <c r="E582" i="60"/>
  <c r="G582" i="60" s="1"/>
  <c r="E108" i="60"/>
  <c r="G108" i="60" s="1"/>
  <c r="E107" i="60"/>
  <c r="G107" i="60" s="1"/>
  <c r="E164" i="60"/>
  <c r="G164" i="60" s="1"/>
  <c r="E163" i="60"/>
  <c r="G163" i="60" s="1"/>
  <c r="E767" i="60"/>
  <c r="G767" i="60" s="1"/>
  <c r="E771" i="60"/>
  <c r="G771" i="60" s="1"/>
  <c r="E770" i="60"/>
  <c r="G770" i="60" s="1"/>
  <c r="E769" i="60"/>
  <c r="G769" i="60" s="1"/>
  <c r="E768" i="60"/>
  <c r="G768" i="60" s="1"/>
  <c r="E442" i="60"/>
  <c r="G442" i="60" s="1"/>
  <c r="E443" i="60"/>
  <c r="G443" i="60" s="1"/>
  <c r="E88" i="60"/>
  <c r="G88" i="60" s="1"/>
  <c r="E841" i="60"/>
  <c r="G841" i="60" s="1"/>
  <c r="E835" i="60"/>
  <c r="G835" i="60" s="1"/>
  <c r="E223" i="60"/>
  <c r="G223" i="60" s="1"/>
  <c r="E222" i="60"/>
  <c r="G222" i="60" s="1"/>
  <c r="E487" i="60"/>
  <c r="G487" i="60" s="1"/>
  <c r="E362" i="60"/>
  <c r="G362" i="60" s="1"/>
  <c r="E518" i="60"/>
  <c r="G518" i="60" s="1"/>
  <c r="E517" i="60"/>
  <c r="G517" i="60" s="1"/>
  <c r="E704" i="60"/>
  <c r="G704" i="60" s="1"/>
  <c r="E705" i="60"/>
  <c r="G705" i="60" s="1"/>
  <c r="E708" i="60"/>
  <c r="G708" i="60" s="1"/>
  <c r="E706" i="60"/>
  <c r="G706" i="60" s="1"/>
  <c r="E707" i="60"/>
  <c r="G707" i="60" s="1"/>
  <c r="E821" i="60"/>
  <c r="G821" i="60" s="1"/>
  <c r="E824" i="60"/>
  <c r="G824" i="60" s="1"/>
  <c r="E819" i="60"/>
  <c r="G819" i="60" s="1"/>
  <c r="E823" i="60"/>
  <c r="G823" i="60" s="1"/>
  <c r="E822" i="60"/>
  <c r="G822" i="60" s="1"/>
  <c r="E820" i="60"/>
  <c r="G820" i="60" s="1"/>
  <c r="E825" i="60"/>
  <c r="G825" i="60" s="1"/>
  <c r="E601" i="60"/>
  <c r="G601" i="60" s="1"/>
  <c r="E605" i="60"/>
  <c r="G605" i="60" s="1"/>
  <c r="E604" i="60"/>
  <c r="G604" i="60" s="1"/>
  <c r="E607" i="60"/>
  <c r="G607" i="60" s="1"/>
  <c r="E603" i="60"/>
  <c r="G603" i="60" s="1"/>
  <c r="E602" i="60"/>
  <c r="G602" i="60" s="1"/>
  <c r="E606" i="60"/>
  <c r="G606" i="60" s="1"/>
  <c r="E833" i="60"/>
  <c r="G833" i="60" s="1"/>
  <c r="E829" i="60"/>
  <c r="G829" i="60" s="1"/>
  <c r="E423" i="60"/>
  <c r="G423" i="60" s="1"/>
  <c r="E421" i="60"/>
  <c r="G421" i="60" s="1"/>
  <c r="E419" i="60"/>
  <c r="G419" i="60" s="1"/>
  <c r="E418" i="60"/>
  <c r="G418" i="60" s="1"/>
  <c r="E422" i="60"/>
  <c r="G422" i="60" s="1"/>
  <c r="E420" i="60"/>
  <c r="G420" i="60" s="1"/>
  <c r="E417" i="60"/>
  <c r="G417" i="60" s="1"/>
  <c r="E309" i="60"/>
  <c r="G309" i="60" s="1"/>
  <c r="E310" i="60"/>
  <c r="G310" i="60" s="1"/>
  <c r="E311" i="60"/>
  <c r="E649" i="60"/>
  <c r="G649" i="60" s="1"/>
  <c r="E834" i="60"/>
  <c r="G834" i="60" s="1"/>
  <c r="E137" i="60"/>
  <c r="G137" i="60" s="1"/>
  <c r="E539" i="60"/>
  <c r="G539" i="60" s="1"/>
  <c r="E540" i="60"/>
  <c r="G540" i="60" s="1"/>
  <c r="E541" i="60"/>
  <c r="G541" i="60" s="1"/>
  <c r="E762" i="60"/>
  <c r="G762" i="60" s="1"/>
  <c r="E763" i="60"/>
  <c r="G763" i="60" s="1"/>
  <c r="E276" i="60"/>
  <c r="G276" i="60" s="1"/>
  <c r="E273" i="60"/>
  <c r="G273" i="60" s="1"/>
  <c r="E275" i="60"/>
  <c r="G275" i="60" s="1"/>
  <c r="E274" i="60"/>
  <c r="G274" i="60" s="1"/>
  <c r="E489" i="60"/>
  <c r="G489" i="60" s="1"/>
  <c r="E490" i="60"/>
  <c r="G490" i="60" s="1"/>
  <c r="E488" i="60"/>
  <c r="G488" i="60" s="1"/>
  <c r="E41" i="60"/>
  <c r="G41" i="60" s="1"/>
  <c r="E40" i="60"/>
  <c r="G40" i="60" s="1"/>
  <c r="E39" i="60"/>
  <c r="G39" i="60" s="1"/>
  <c r="E141" i="60"/>
  <c r="G141" i="60" s="1"/>
  <c r="E161" i="60"/>
  <c r="G161" i="60" s="1"/>
  <c r="E162" i="60"/>
  <c r="G162" i="60" s="1"/>
  <c r="E237" i="60"/>
  <c r="G237" i="60" s="1"/>
  <c r="E238" i="60"/>
  <c r="G238" i="60" s="1"/>
  <c r="E153" i="60"/>
  <c r="G153" i="60" s="1"/>
  <c r="E154" i="60"/>
  <c r="G154" i="60" s="1"/>
  <c r="E658" i="60"/>
  <c r="G658" i="60" s="1"/>
  <c r="E142" i="60"/>
  <c r="G142" i="60" s="1"/>
  <c r="E143" i="60"/>
  <c r="G143" i="60" s="1"/>
  <c r="E179" i="60"/>
  <c r="G179" i="60" s="1"/>
  <c r="E506" i="60"/>
  <c r="G506" i="60" s="1"/>
  <c r="E505" i="60"/>
  <c r="G505" i="60" s="1"/>
  <c r="E31" i="60"/>
  <c r="G31" i="60" s="1"/>
  <c r="E32" i="60"/>
  <c r="G32" i="60" s="1"/>
  <c r="E30" i="60"/>
  <c r="G30" i="60" s="1"/>
  <c r="E757" i="60"/>
  <c r="G757" i="60" s="1"/>
  <c r="E758" i="60"/>
  <c r="G758" i="60" s="1"/>
  <c r="E759" i="60"/>
  <c r="G759" i="60" s="1"/>
  <c r="E267" i="60"/>
  <c r="G267" i="60" s="1"/>
  <c r="E266" i="60"/>
  <c r="G266" i="60" s="1"/>
  <c r="E578" i="60"/>
  <c r="G578" i="60" s="1"/>
  <c r="E579" i="60"/>
  <c r="G579" i="60" s="1"/>
  <c r="E591" i="60"/>
  <c r="G591" i="60" s="1"/>
  <c r="E650" i="60"/>
  <c r="G650" i="60" s="1"/>
  <c r="E651" i="60"/>
  <c r="G651" i="60" s="1"/>
  <c r="E804" i="60"/>
  <c r="G804" i="60" s="1"/>
  <c r="E801" i="60"/>
  <c r="G801" i="60" s="1"/>
  <c r="E800" i="60"/>
  <c r="G800" i="60" s="1"/>
  <c r="E806" i="60"/>
  <c r="G806" i="60" s="1"/>
  <c r="E803" i="60"/>
  <c r="G803" i="60" s="1"/>
  <c r="E805" i="60"/>
  <c r="G805" i="60" s="1"/>
  <c r="E802" i="60"/>
  <c r="G802" i="60" s="1"/>
  <c r="E131" i="60"/>
  <c r="G131" i="60" s="1"/>
  <c r="E130" i="60"/>
  <c r="G130" i="60" s="1"/>
  <c r="E149" i="60"/>
  <c r="G149" i="60" s="1"/>
  <c r="E90" i="60"/>
  <c r="G90" i="60" s="1"/>
  <c r="E446" i="60"/>
  <c r="G446" i="60" s="1"/>
  <c r="E445" i="60"/>
  <c r="G445" i="60" s="1"/>
  <c r="E173" i="60"/>
  <c r="G173" i="60" s="1"/>
  <c r="E509" i="60"/>
  <c r="G509" i="60" s="1"/>
  <c r="E510" i="60"/>
  <c r="G510" i="60" s="1"/>
  <c r="E103" i="60"/>
  <c r="G103" i="60" s="1"/>
  <c r="E102" i="60"/>
  <c r="G102" i="60" s="1"/>
  <c r="E842" i="60"/>
  <c r="G842" i="60" s="1"/>
  <c r="E177" i="60"/>
  <c r="G177" i="60" s="1"/>
  <c r="E178" i="60"/>
  <c r="G178" i="60" s="1"/>
  <c r="E303" i="60"/>
  <c r="G303" i="60" s="1"/>
  <c r="E304" i="60"/>
  <c r="G304" i="60" s="1"/>
  <c r="E257" i="60"/>
  <c r="G257" i="60" s="1"/>
  <c r="E256" i="60"/>
  <c r="G256" i="60" s="1"/>
  <c r="E140" i="60"/>
  <c r="G140" i="60" s="1"/>
  <c r="E302" i="60"/>
  <c r="G302" i="60" s="1"/>
  <c r="E300" i="60"/>
  <c r="G300" i="60" s="1"/>
  <c r="E301" i="60"/>
  <c r="G301" i="60" s="1"/>
  <c r="E146" i="60"/>
  <c r="G146" i="60" s="1"/>
  <c r="E87" i="60"/>
  <c r="G87" i="60" s="1"/>
  <c r="E780" i="60"/>
  <c r="G780" i="60" s="1"/>
  <c r="E652" i="60"/>
  <c r="G652" i="60" s="1"/>
  <c r="E175" i="60"/>
  <c r="G175" i="60" s="1"/>
  <c r="E174" i="60"/>
  <c r="G174" i="60" s="1"/>
  <c r="E729" i="60"/>
  <c r="G729" i="60" s="1"/>
  <c r="E730" i="60"/>
  <c r="G730" i="60" s="1"/>
  <c r="E728" i="60"/>
  <c r="G728" i="60" s="1"/>
  <c r="E344" i="60"/>
  <c r="G344" i="60" s="1"/>
  <c r="E313" i="60"/>
  <c r="G313" i="60" s="1"/>
  <c r="E314" i="60"/>
  <c r="G314" i="60" s="1"/>
  <c r="E312" i="60"/>
  <c r="G312" i="60" s="1"/>
  <c r="E514" i="60"/>
  <c r="G514" i="60" s="1"/>
  <c r="E515" i="60"/>
  <c r="G515" i="60" s="1"/>
  <c r="E516" i="60"/>
  <c r="G516" i="60" s="1"/>
  <c r="E513" i="60"/>
  <c r="G513" i="60" s="1"/>
  <c r="E463" i="60"/>
  <c r="G463" i="60" s="1"/>
  <c r="E462" i="60"/>
  <c r="G462" i="60" s="1"/>
  <c r="E212" i="60"/>
  <c r="G212" i="60" s="1"/>
  <c r="E213" i="60"/>
  <c r="G213" i="60" s="1"/>
  <c r="E214" i="60"/>
  <c r="G214" i="60" s="1"/>
  <c r="E221" i="60"/>
  <c r="G221" i="60" s="1"/>
  <c r="E220" i="60"/>
  <c r="G220" i="60" s="1"/>
  <c r="E219" i="60"/>
  <c r="G219" i="60" s="1"/>
  <c r="E561" i="60"/>
  <c r="G561" i="60" s="1"/>
  <c r="E562" i="60"/>
  <c r="G562" i="60" s="1"/>
  <c r="E560" i="60"/>
  <c r="G560" i="60" s="1"/>
  <c r="E580" i="60"/>
  <c r="G580" i="60" s="1"/>
  <c r="E147" i="60"/>
  <c r="G147" i="60" s="1"/>
  <c r="E148" i="60"/>
  <c r="G148" i="60" s="1"/>
  <c r="E296" i="60"/>
  <c r="G296" i="60" s="1"/>
  <c r="E537" i="60"/>
  <c r="G537" i="60" s="1"/>
  <c r="E536" i="60"/>
  <c r="G536" i="60" s="1"/>
  <c r="E538" i="60"/>
  <c r="G538" i="60" s="1"/>
  <c r="E458" i="60"/>
  <c r="G458" i="60" s="1"/>
  <c r="E444" i="60"/>
  <c r="G444" i="60" s="1"/>
  <c r="E832" i="60"/>
  <c r="G832" i="60" s="1"/>
  <c r="E156" i="60"/>
  <c r="G156" i="60" s="1"/>
  <c r="E157" i="60"/>
  <c r="G157" i="60" s="1"/>
  <c r="E158" i="60"/>
  <c r="G158" i="60" s="1"/>
  <c r="E155" i="60"/>
  <c r="G155" i="60" s="1"/>
  <c r="E109" i="60"/>
  <c r="G109" i="60" s="1"/>
  <c r="E110" i="60"/>
  <c r="G110" i="60" s="1"/>
  <c r="E111" i="60"/>
  <c r="G111" i="60" s="1"/>
  <c r="E80" i="60"/>
  <c r="G80" i="60" s="1"/>
  <c r="E82" i="60"/>
  <c r="G82" i="60" s="1"/>
  <c r="E79" i="60"/>
  <c r="G79" i="60" s="1"/>
  <c r="E81" i="60"/>
  <c r="G81" i="60" s="1"/>
  <c r="E573" i="60"/>
  <c r="G573" i="60" s="1"/>
  <c r="E575" i="60"/>
  <c r="G575" i="60" s="1"/>
  <c r="E574" i="60"/>
  <c r="G574" i="60" s="1"/>
  <c r="E461" i="60"/>
  <c r="G461" i="60" s="1"/>
  <c r="E459" i="60"/>
  <c r="G459" i="60" s="1"/>
  <c r="E460" i="60"/>
  <c r="G460" i="60" s="1"/>
  <c r="E98" i="60"/>
  <c r="G98" i="60" s="1"/>
  <c r="E106" i="60"/>
  <c r="G106" i="60" s="1"/>
  <c r="E104" i="60"/>
  <c r="G104" i="60" s="1"/>
  <c r="E105" i="60"/>
  <c r="G105" i="60" s="1"/>
  <c r="E150" i="60"/>
  <c r="G150" i="60" s="1"/>
  <c r="E393" i="60"/>
  <c r="G393" i="60" s="1"/>
  <c r="E396" i="60"/>
  <c r="G396" i="60" s="1"/>
  <c r="E395" i="60"/>
  <c r="G395" i="60" s="1"/>
  <c r="E397" i="60"/>
  <c r="G397" i="60" s="1"/>
  <c r="E394" i="60"/>
  <c r="G394" i="60" s="1"/>
  <c r="E176" i="60"/>
  <c r="G176" i="60" s="1"/>
  <c r="E86" i="60"/>
  <c r="G86" i="60" s="1"/>
  <c r="E159" i="60"/>
  <c r="G159" i="60" s="1"/>
  <c r="E160" i="60"/>
  <c r="G160" i="60" s="1"/>
  <c r="E347" i="60"/>
  <c r="G347" i="60" s="1"/>
  <c r="E353" i="60"/>
  <c r="G353" i="60" s="1"/>
  <c r="E352" i="60"/>
  <c r="G352" i="60" s="1"/>
  <c r="E351" i="60"/>
  <c r="G351" i="60" s="1"/>
  <c r="E340" i="60"/>
  <c r="G340" i="60" s="1"/>
  <c r="E341" i="60"/>
  <c r="G341" i="60" s="1"/>
  <c r="E337" i="60"/>
  <c r="G337" i="60" s="1"/>
  <c r="E339" i="60"/>
  <c r="G339" i="60" s="1"/>
  <c r="E338" i="60"/>
  <c r="G338" i="60" s="1"/>
  <c r="E784" i="60"/>
  <c r="G784" i="60" s="1"/>
  <c r="E783" i="60"/>
  <c r="G783" i="60" s="1"/>
  <c r="E171" i="60"/>
  <c r="G171" i="60" s="1"/>
  <c r="E170" i="60"/>
  <c r="G170" i="60" s="1"/>
  <c r="E172" i="60"/>
  <c r="G172" i="60" s="1"/>
  <c r="E511" i="60"/>
  <c r="G511" i="60" s="1"/>
  <c r="E512" i="60"/>
  <c r="G512" i="60" s="1"/>
  <c r="E432" i="60"/>
  <c r="G432" i="60" s="1"/>
  <c r="E429" i="60"/>
  <c r="G429" i="60" s="1"/>
  <c r="E431" i="60"/>
  <c r="G431" i="60" s="1"/>
  <c r="E430" i="60"/>
  <c r="G430" i="60" s="1"/>
  <c r="E433" i="60"/>
  <c r="G433" i="60" s="1"/>
  <c r="E434" i="60"/>
  <c r="G434" i="60" s="1"/>
  <c r="E655" i="60"/>
  <c r="G655" i="60" s="1"/>
  <c r="E733" i="60"/>
  <c r="G733" i="60" s="1"/>
  <c r="E736" i="60"/>
  <c r="G736" i="60" s="1"/>
  <c r="E735" i="60"/>
  <c r="G735" i="60" s="1"/>
  <c r="E734" i="60"/>
  <c r="G734" i="60" s="1"/>
  <c r="E364" i="60"/>
  <c r="G364" i="60" s="1"/>
  <c r="E363" i="60"/>
  <c r="G363" i="60" s="1"/>
  <c r="E435" i="60"/>
  <c r="G435" i="60" s="1"/>
  <c r="E437" i="60"/>
  <c r="G437" i="60" s="1"/>
  <c r="E436" i="60"/>
  <c r="G436" i="60" s="1"/>
  <c r="E528" i="60"/>
  <c r="G528" i="60" s="1"/>
  <c r="E529" i="60"/>
  <c r="G529" i="60" s="1"/>
  <c r="E530" i="60"/>
  <c r="G530" i="60" s="1"/>
  <c r="E5" i="60"/>
  <c r="G5" i="60" s="1"/>
  <c r="E6" i="60"/>
  <c r="G6" i="60" s="1"/>
  <c r="E127" i="60"/>
  <c r="G127" i="60" s="1"/>
  <c r="E129" i="60"/>
  <c r="G129" i="60" s="1"/>
  <c r="E128" i="60"/>
  <c r="G128" i="60" s="1"/>
  <c r="E231" i="60"/>
  <c r="G231" i="60" s="1"/>
  <c r="E232" i="60"/>
  <c r="G232" i="60" s="1"/>
  <c r="E230" i="60"/>
  <c r="G230" i="60" s="1"/>
  <c r="E710" i="60"/>
  <c r="G710" i="60" s="1"/>
  <c r="E711" i="60"/>
  <c r="G711" i="60" s="1"/>
  <c r="E709" i="60"/>
  <c r="G709" i="60" s="1"/>
  <c r="G84" i="60" l="1"/>
  <c r="J3" i="60"/>
  <c r="J7" i="60" s="1"/>
  <c r="G381" i="60"/>
  <c r="N3" i="60"/>
  <c r="N7" i="60" s="1"/>
  <c r="G311" i="60"/>
  <c r="M3" i="60"/>
  <c r="M7" i="60" s="1"/>
  <c r="G33" i="60"/>
  <c r="L3" i="60"/>
  <c r="L7" i="60" s="1"/>
  <c r="G2" i="60"/>
  <c r="K3" i="60"/>
  <c r="K7" i="60" s="1"/>
  <c r="V107" i="60" l="1"/>
  <c r="T107" i="60" s="1"/>
  <c r="V17" i="60"/>
  <c r="T17" i="60" s="1"/>
  <c r="V64" i="60"/>
  <c r="T64" i="60" s="1"/>
  <c r="S80" i="60"/>
  <c r="Q80" i="60" s="1"/>
  <c r="S94" i="60"/>
  <c r="Q94" i="60" s="1"/>
  <c r="V52" i="60"/>
  <c r="T52" i="60" s="1"/>
  <c r="S114" i="60"/>
  <c r="S85" i="60"/>
  <c r="Q85" i="60" s="1"/>
  <c r="P112" i="60"/>
  <c r="P53" i="60"/>
  <c r="V87" i="60"/>
  <c r="T87" i="60" s="1"/>
  <c r="S75" i="60"/>
  <c r="Q75" i="60" s="1"/>
  <c r="V22" i="60"/>
  <c r="S70" i="60"/>
  <c r="Q70" i="60" s="1"/>
  <c r="S104" i="60"/>
  <c r="Q104" i="60" s="1"/>
  <c r="S123" i="60"/>
  <c r="Q123" i="60" s="1"/>
  <c r="V77" i="60"/>
  <c r="T77" i="60" s="1"/>
  <c r="S67" i="60"/>
  <c r="Q67" i="60" s="1"/>
  <c r="S56" i="60"/>
  <c r="Q56" i="60" s="1"/>
  <c r="S32" i="60"/>
  <c r="Q32" i="60" s="1"/>
  <c r="V121" i="60"/>
  <c r="P117" i="60"/>
  <c r="S100" i="60"/>
  <c r="Q100" i="60" s="1"/>
  <c r="S43" i="60"/>
  <c r="Q43" i="60" s="1"/>
  <c r="P121" i="60"/>
  <c r="V72" i="60"/>
  <c r="T72" i="60" s="1"/>
  <c r="P109" i="60"/>
  <c r="V90" i="60"/>
  <c r="T90" i="60" s="1"/>
  <c r="S46" i="60"/>
  <c r="Q46" i="60" s="1"/>
  <c r="V118" i="60"/>
  <c r="T118" i="60" s="1"/>
  <c r="P24" i="60"/>
  <c r="P17" i="60"/>
  <c r="V57" i="60"/>
  <c r="T57" i="60" s="1"/>
  <c r="S50" i="60"/>
  <c r="Q50" i="60" s="1"/>
  <c r="P116" i="60"/>
  <c r="S115" i="60"/>
  <c r="Q115" i="60" s="1"/>
  <c r="P35" i="60"/>
  <c r="S96" i="60"/>
  <c r="Q96" i="60" s="1"/>
  <c r="P51" i="60"/>
  <c r="P94" i="60"/>
  <c r="V53" i="60"/>
  <c r="T53" i="60" s="1"/>
  <c r="V75" i="60"/>
  <c r="T75" i="60" s="1"/>
  <c r="S27" i="60"/>
  <c r="Q27" i="60" s="1"/>
  <c r="V71" i="60"/>
  <c r="S86" i="60"/>
  <c r="Q86" i="60" s="1"/>
  <c r="V94" i="60"/>
  <c r="T94" i="60" s="1"/>
  <c r="V54" i="60"/>
  <c r="T54" i="60" s="1"/>
  <c r="S105" i="60"/>
  <c r="Q105" i="60" s="1"/>
  <c r="P50" i="60"/>
  <c r="S61" i="60"/>
  <c r="Q61" i="60" s="1"/>
  <c r="S99" i="60"/>
  <c r="Q99" i="60" s="1"/>
  <c r="P98" i="60"/>
  <c r="P107" i="60"/>
  <c r="S47" i="60"/>
  <c r="Q47" i="60" s="1"/>
  <c r="P104" i="60"/>
  <c r="V41" i="60"/>
  <c r="T41" i="60" s="1"/>
  <c r="S33" i="60"/>
  <c r="Q33" i="60" s="1"/>
  <c r="S66" i="60"/>
  <c r="Q66" i="60" s="1"/>
  <c r="V85" i="60"/>
  <c r="T85" i="60" s="1"/>
  <c r="V91" i="60"/>
  <c r="T91" i="60" s="1"/>
  <c r="V30" i="60"/>
  <c r="T30" i="60" s="1"/>
  <c r="V103" i="60"/>
  <c r="V78" i="60"/>
  <c r="T78" i="60" s="1"/>
  <c r="V43" i="60"/>
  <c r="T43" i="60" s="1"/>
  <c r="V88" i="60"/>
  <c r="T88" i="60" s="1"/>
  <c r="P72" i="60"/>
  <c r="P57" i="60"/>
  <c r="V27" i="60"/>
  <c r="T27" i="60" s="1"/>
  <c r="P16" i="60"/>
  <c r="V24" i="60"/>
  <c r="T24" i="60" s="1"/>
  <c r="P123" i="60"/>
  <c r="P91" i="60"/>
  <c r="P29" i="60"/>
  <c r="V109" i="60"/>
  <c r="T109" i="60" s="1"/>
  <c r="S45" i="60"/>
  <c r="Q45" i="60" s="1"/>
  <c r="V50" i="60"/>
  <c r="P27" i="60"/>
  <c r="V28" i="60"/>
  <c r="T28" i="60" s="1"/>
  <c r="V61" i="60"/>
  <c r="T61" i="60" s="1"/>
  <c r="S111" i="60"/>
  <c r="Q111" i="60" s="1"/>
  <c r="P87" i="60"/>
  <c r="P23" i="60"/>
  <c r="V49" i="60"/>
  <c r="T49" i="60" s="1"/>
  <c r="V32" i="60"/>
  <c r="T32" i="60" s="1"/>
  <c r="S117" i="60"/>
  <c r="Q117" i="60" s="1"/>
  <c r="P20" i="60"/>
  <c r="V70" i="60"/>
  <c r="T70" i="60" s="1"/>
  <c r="P119" i="60"/>
  <c r="P52" i="60"/>
  <c r="S28" i="60"/>
  <c r="Q28" i="60" s="1"/>
  <c r="S84" i="60"/>
  <c r="Q84" i="60" s="1"/>
  <c r="V38" i="60"/>
  <c r="T38" i="60" s="1"/>
  <c r="S120" i="60"/>
  <c r="Q120" i="60" s="1"/>
  <c r="V59" i="60"/>
  <c r="T59" i="60" s="1"/>
  <c r="V112" i="60"/>
  <c r="T112" i="60" s="1"/>
  <c r="V102" i="60"/>
  <c r="T102" i="60" s="1"/>
  <c r="P82" i="60"/>
  <c r="S77" i="60"/>
  <c r="Q77" i="60" s="1"/>
  <c r="S74" i="60"/>
  <c r="Q74" i="60" s="1"/>
  <c r="P44" i="60"/>
  <c r="V35" i="60"/>
  <c r="T35" i="60" s="1"/>
  <c r="P31" i="60"/>
  <c r="P62" i="60"/>
  <c r="V37" i="60"/>
  <c r="T37" i="60" s="1"/>
  <c r="V20" i="60"/>
  <c r="T20" i="60" s="1"/>
  <c r="S34" i="60"/>
  <c r="Q34" i="60" s="1"/>
  <c r="S121" i="60"/>
  <c r="S106" i="60"/>
  <c r="Q106" i="60" s="1"/>
  <c r="V110" i="60"/>
  <c r="T110" i="60" s="1"/>
  <c r="S17" i="60"/>
  <c r="Q17" i="60" s="1"/>
  <c r="P65" i="60"/>
  <c r="S39" i="60"/>
  <c r="V119" i="60"/>
  <c r="T119" i="60" s="1"/>
  <c r="V46" i="60"/>
  <c r="T46" i="60" s="1"/>
  <c r="P60" i="60"/>
  <c r="P81" i="60"/>
  <c r="V60" i="60"/>
  <c r="T60" i="60" s="1"/>
  <c r="V40" i="60"/>
  <c r="T40" i="60" s="1"/>
  <c r="V39" i="60"/>
  <c r="P18" i="60"/>
  <c r="V82" i="60"/>
  <c r="T82" i="60" s="1"/>
  <c r="S102" i="60"/>
  <c r="Q102" i="60" s="1"/>
  <c r="P70" i="60"/>
  <c r="P25" i="60"/>
  <c r="V16" i="60"/>
  <c r="T16" i="60" s="1"/>
  <c r="V79" i="60"/>
  <c r="T79" i="60" s="1"/>
  <c r="P78" i="60"/>
  <c r="V122" i="60"/>
  <c r="P26" i="60"/>
  <c r="S93" i="60"/>
  <c r="Q93" i="60" s="1"/>
  <c r="V81" i="60"/>
  <c r="T81" i="60" s="1"/>
  <c r="P75" i="60"/>
  <c r="V96" i="60"/>
  <c r="T96" i="60" s="1"/>
  <c r="P89" i="60"/>
  <c r="S68" i="60"/>
  <c r="Q68" i="60" s="1"/>
  <c r="S78" i="60"/>
  <c r="Q78" i="60" s="1"/>
  <c r="S101" i="60"/>
  <c r="Q101" i="60" s="1"/>
  <c r="V33" i="60"/>
  <c r="T33" i="60" s="1"/>
  <c r="P45" i="60"/>
  <c r="V95" i="60"/>
  <c r="T95" i="60" s="1"/>
  <c r="P39" i="60"/>
  <c r="V80" i="60"/>
  <c r="S71" i="60"/>
  <c r="P115" i="60"/>
  <c r="V123" i="60"/>
  <c r="T123" i="60" s="1"/>
  <c r="S65" i="60"/>
  <c r="Q65" i="60" s="1"/>
  <c r="P21" i="60"/>
  <c r="S95" i="60"/>
  <c r="Q95" i="60" s="1"/>
  <c r="V116" i="60"/>
  <c r="T116" i="60" s="1"/>
  <c r="P76" i="60"/>
  <c r="S48" i="60"/>
  <c r="Q48" i="60" s="1"/>
  <c r="S53" i="60"/>
  <c r="Q53" i="60" s="1"/>
  <c r="S38" i="60"/>
  <c r="V86" i="60"/>
  <c r="T86" i="60" s="1"/>
  <c r="S25" i="60"/>
  <c r="Q25" i="60" s="1"/>
  <c r="S103" i="60"/>
  <c r="Q103" i="60" s="1"/>
  <c r="V106" i="60"/>
  <c r="T106" i="60" s="1"/>
  <c r="S113" i="60"/>
  <c r="P84" i="60"/>
  <c r="P106" i="60"/>
  <c r="S98" i="60"/>
  <c r="Q98" i="60" s="1"/>
  <c r="S79" i="60"/>
  <c r="Q79" i="60" s="1"/>
  <c r="V113" i="60"/>
  <c r="S118" i="60"/>
  <c r="Q118" i="60" s="1"/>
  <c r="P95" i="60"/>
  <c r="S87" i="60"/>
  <c r="Q87" i="60" s="1"/>
  <c r="S31" i="60"/>
  <c r="Q31" i="60" s="1"/>
  <c r="P122" i="60"/>
  <c r="V31" i="60"/>
  <c r="T31" i="60" s="1"/>
  <c r="S55" i="60"/>
  <c r="Q55" i="60" s="1"/>
  <c r="S20" i="60"/>
  <c r="Q20" i="60" s="1"/>
  <c r="P102" i="60"/>
  <c r="V25" i="60"/>
  <c r="T25" i="60" s="1"/>
  <c r="S119" i="60"/>
  <c r="Q119" i="60" s="1"/>
  <c r="V55" i="60"/>
  <c r="T55" i="60" s="1"/>
  <c r="V99" i="60"/>
  <c r="T99" i="60" s="1"/>
  <c r="S41" i="60"/>
  <c r="Q41" i="60" s="1"/>
  <c r="V92" i="60"/>
  <c r="T92" i="60" s="1"/>
  <c r="S64" i="60"/>
  <c r="Q64" i="60" s="1"/>
  <c r="P33" i="60"/>
  <c r="P100" i="60"/>
  <c r="V65" i="60"/>
  <c r="T65" i="60" s="1"/>
  <c r="S16" i="60"/>
  <c r="Q16" i="60" s="1"/>
  <c r="P56" i="60"/>
  <c r="P47" i="60"/>
  <c r="S107" i="60"/>
  <c r="Q107" i="60" s="1"/>
  <c r="P32" i="60"/>
  <c r="P42" i="60"/>
  <c r="P85" i="60"/>
  <c r="P22" i="60"/>
  <c r="S37" i="60"/>
  <c r="Q37" i="60" s="1"/>
  <c r="V56" i="60"/>
  <c r="T56" i="60" s="1"/>
  <c r="V105" i="60"/>
  <c r="T105" i="60" s="1"/>
  <c r="V117" i="60"/>
  <c r="T117" i="60" s="1"/>
  <c r="V84" i="60"/>
  <c r="P99" i="60"/>
  <c r="S82" i="60"/>
  <c r="Q82" i="60" s="1"/>
  <c r="P80" i="60"/>
  <c r="P92" i="60"/>
  <c r="V114" i="60"/>
  <c r="S72" i="60"/>
  <c r="Q72" i="60" s="1"/>
  <c r="P97" i="60"/>
  <c r="S59" i="60"/>
  <c r="Q59" i="60" s="1"/>
  <c r="S19" i="60"/>
  <c r="Q19" i="60" s="1"/>
  <c r="S21" i="60"/>
  <c r="Q21" i="60" s="1"/>
  <c r="S122" i="60"/>
  <c r="Q122" i="60" s="1"/>
  <c r="S60" i="60"/>
  <c r="Q60" i="60" s="1"/>
  <c r="V51" i="60"/>
  <c r="V120" i="60"/>
  <c r="T120" i="60" s="1"/>
  <c r="V26" i="60"/>
  <c r="T26" i="60" s="1"/>
  <c r="V111" i="60"/>
  <c r="T111" i="60" s="1"/>
  <c r="V69" i="60"/>
  <c r="T69" i="60" s="1"/>
  <c r="P69" i="60"/>
  <c r="P34" i="60"/>
  <c r="S35" i="60"/>
  <c r="Q35" i="60" s="1"/>
  <c r="P64" i="60"/>
  <c r="S90" i="60"/>
  <c r="Q90" i="60" s="1"/>
  <c r="V100" i="60"/>
  <c r="T100" i="60" s="1"/>
  <c r="V108" i="60"/>
  <c r="T108" i="60" s="1"/>
  <c r="P61" i="60"/>
  <c r="S116" i="60"/>
  <c r="Q116" i="60" s="1"/>
  <c r="P67" i="60"/>
  <c r="S63" i="60"/>
  <c r="Q63" i="60" s="1"/>
  <c r="V101" i="60"/>
  <c r="T101" i="60" s="1"/>
  <c r="P88" i="60"/>
  <c r="P86" i="60"/>
  <c r="V73" i="60"/>
  <c r="T73" i="60" s="1"/>
  <c r="S24" i="60"/>
  <c r="Q24" i="60" s="1"/>
  <c r="S49" i="60"/>
  <c r="Q49" i="60" s="1"/>
  <c r="P66" i="60"/>
  <c r="P103" i="60"/>
  <c r="P120" i="60"/>
  <c r="S110" i="60"/>
  <c r="P68" i="60"/>
  <c r="P71" i="60"/>
  <c r="V83" i="60"/>
  <c r="T83" i="60" s="1"/>
  <c r="V29" i="60"/>
  <c r="T29" i="60" s="1"/>
  <c r="S52" i="60"/>
  <c r="Q52" i="60" s="1"/>
  <c r="P43" i="60"/>
  <c r="S51" i="60"/>
  <c r="Q51" i="60" s="1"/>
  <c r="S42" i="60"/>
  <c r="Q42" i="60" s="1"/>
  <c r="P46" i="60"/>
  <c r="S23" i="60"/>
  <c r="Q23" i="60" s="1"/>
  <c r="P79" i="60"/>
  <c r="P30" i="60"/>
  <c r="P59" i="60"/>
  <c r="V104" i="60"/>
  <c r="P118" i="60"/>
  <c r="V67" i="60"/>
  <c r="T67" i="60" s="1"/>
  <c r="P40" i="60"/>
  <c r="S91" i="60"/>
  <c r="Q91" i="60" s="1"/>
  <c r="P96" i="60"/>
  <c r="S58" i="60"/>
  <c r="Q58" i="60" s="1"/>
  <c r="P93" i="60"/>
  <c r="P36" i="60"/>
  <c r="S97" i="60"/>
  <c r="Q97" i="60" s="1"/>
  <c r="P55" i="60"/>
  <c r="P54" i="60"/>
  <c r="S108" i="60"/>
  <c r="Q108" i="60" s="1"/>
  <c r="S76" i="60"/>
  <c r="Q76" i="60" s="1"/>
  <c r="V48" i="60"/>
  <c r="V18" i="60"/>
  <c r="T18" i="60" s="1"/>
  <c r="S83" i="60"/>
  <c r="Q83" i="60" s="1"/>
  <c r="S26" i="60"/>
  <c r="Q26" i="60" s="1"/>
  <c r="V19" i="60"/>
  <c r="P105" i="60"/>
  <c r="P113" i="60"/>
  <c r="V34" i="60"/>
  <c r="T34" i="60" s="1"/>
  <c r="S88" i="60"/>
  <c r="Q88" i="60" s="1"/>
  <c r="V66" i="60"/>
  <c r="V63" i="60"/>
  <c r="T63" i="60" s="1"/>
  <c r="S69" i="60"/>
  <c r="S36" i="60"/>
  <c r="Q36" i="60" s="1"/>
  <c r="S112" i="60"/>
  <c r="Q112" i="60" s="1"/>
  <c r="V58" i="60"/>
  <c r="S109" i="60"/>
  <c r="Q109" i="60" s="1"/>
  <c r="V47" i="60"/>
  <c r="T47" i="60" s="1"/>
  <c r="P63" i="60"/>
  <c r="P41" i="60"/>
  <c r="P38" i="60"/>
  <c r="V36" i="60"/>
  <c r="T36" i="60" s="1"/>
  <c r="P111" i="60"/>
  <c r="V23" i="60"/>
  <c r="T23" i="60" s="1"/>
  <c r="P19" i="60"/>
  <c r="V93" i="60"/>
  <c r="T93" i="60" s="1"/>
  <c r="P48" i="60"/>
  <c r="V115" i="60"/>
  <c r="T115" i="60" s="1"/>
  <c r="S54" i="60"/>
  <c r="Q54" i="60" s="1"/>
  <c r="P114" i="60"/>
  <c r="S81" i="60"/>
  <c r="Q81" i="60" s="1"/>
  <c r="S30" i="60"/>
  <c r="Q30" i="60" s="1"/>
  <c r="P37" i="60"/>
  <c r="S44" i="60"/>
  <c r="Q44" i="60" s="1"/>
  <c r="V98" i="60"/>
  <c r="T98" i="60" s="1"/>
  <c r="S73" i="60"/>
  <c r="Q73" i="60" s="1"/>
  <c r="V21" i="60"/>
  <c r="T21" i="60" s="1"/>
  <c r="P83" i="60"/>
  <c r="S18" i="60"/>
  <c r="Q18" i="60" s="1"/>
  <c r="V42" i="60"/>
  <c r="T42" i="60" s="1"/>
  <c r="S22" i="60"/>
  <c r="Q22" i="60" s="1"/>
  <c r="P73" i="60"/>
  <c r="P77" i="60"/>
  <c r="S57" i="60"/>
  <c r="Q57" i="60" s="1"/>
  <c r="V62" i="60"/>
  <c r="T62" i="60" s="1"/>
  <c r="P49" i="60"/>
  <c r="V44" i="60"/>
  <c r="T44" i="60" s="1"/>
  <c r="P108" i="60"/>
  <c r="S40" i="60"/>
  <c r="Q40" i="60" s="1"/>
  <c r="S92" i="60"/>
  <c r="Q92" i="60" s="1"/>
  <c r="P101" i="60"/>
  <c r="S62" i="60"/>
  <c r="Q62" i="60" s="1"/>
  <c r="V45" i="60"/>
  <c r="P58" i="60"/>
  <c r="S89" i="60"/>
  <c r="Q89" i="60" s="1"/>
  <c r="S29" i="60"/>
  <c r="Q29" i="60" s="1"/>
  <c r="V74" i="60"/>
  <c r="T74" i="60" s="1"/>
  <c r="V76" i="60"/>
  <c r="T76" i="60" s="1"/>
  <c r="P110" i="60"/>
  <c r="V97" i="60"/>
  <c r="T97" i="60" s="1"/>
  <c r="V68" i="60"/>
  <c r="P90" i="60"/>
  <c r="V89" i="60"/>
  <c r="T89" i="60" s="1"/>
  <c r="P74" i="60"/>
  <c r="P28" i="60"/>
  <c r="M70" i="60" l="1"/>
  <c r="K70" i="60" s="1"/>
  <c r="M110" i="60"/>
  <c r="K110" i="60" s="1"/>
  <c r="M38" i="60"/>
  <c r="K38" i="60" s="1"/>
  <c r="M71" i="60"/>
  <c r="M48" i="60"/>
  <c r="K48" i="60" s="1"/>
  <c r="M63" i="60"/>
  <c r="K63" i="60" s="1"/>
  <c r="M39" i="60"/>
  <c r="M99" i="60"/>
  <c r="K99" i="60" s="1"/>
  <c r="M105" i="60"/>
  <c r="K105" i="60" s="1"/>
  <c r="M43" i="60"/>
  <c r="K43" i="60" s="1"/>
  <c r="M101" i="60"/>
  <c r="K101" i="60" s="1"/>
  <c r="N28" i="60"/>
  <c r="M28" i="60"/>
  <c r="K28" i="60" s="1"/>
  <c r="M37" i="60"/>
  <c r="K37" i="60" s="1"/>
  <c r="N37" i="60"/>
  <c r="M19" i="60"/>
  <c r="K19" i="60" s="1"/>
  <c r="N19" i="60"/>
  <c r="N96" i="60"/>
  <c r="M96" i="60"/>
  <c r="K96" i="60" s="1"/>
  <c r="M79" i="60"/>
  <c r="K79" i="60" s="1"/>
  <c r="N79" i="60"/>
  <c r="N61" i="60"/>
  <c r="M61" i="60"/>
  <c r="K61" i="60" s="1"/>
  <c r="M42" i="60"/>
  <c r="K42" i="60" s="1"/>
  <c r="N42" i="60"/>
  <c r="N33" i="60"/>
  <c r="M33" i="60"/>
  <c r="K33" i="60" s="1"/>
  <c r="M102" i="60"/>
  <c r="K102" i="60" s="1"/>
  <c r="N102" i="60"/>
  <c r="N75" i="60"/>
  <c r="M75" i="60"/>
  <c r="K75" i="60" s="1"/>
  <c r="M25" i="60"/>
  <c r="K25" i="60" s="1"/>
  <c r="N25" i="60"/>
  <c r="M81" i="60"/>
  <c r="K81" i="60" s="1"/>
  <c r="N81" i="60"/>
  <c r="N44" i="60"/>
  <c r="M44" i="60"/>
  <c r="K44" i="60" s="1"/>
  <c r="M98" i="60"/>
  <c r="K98" i="60" s="1"/>
  <c r="M74" i="60"/>
  <c r="K74" i="60" s="1"/>
  <c r="M108" i="60"/>
  <c r="K108" i="60" s="1"/>
  <c r="N108" i="60"/>
  <c r="M113" i="60"/>
  <c r="K113" i="60" s="1"/>
  <c r="N113" i="60"/>
  <c r="N32" i="60"/>
  <c r="M32" i="60"/>
  <c r="K32" i="60" s="1"/>
  <c r="M21" i="60"/>
  <c r="K21" i="60" s="1"/>
  <c r="N21" i="60"/>
  <c r="M45" i="60"/>
  <c r="K45" i="60" s="1"/>
  <c r="N45" i="60"/>
  <c r="M60" i="60"/>
  <c r="K60" i="60" s="1"/>
  <c r="N60" i="60"/>
  <c r="N57" i="60"/>
  <c r="M57" i="60"/>
  <c r="K57" i="60" s="1"/>
  <c r="M116" i="60"/>
  <c r="K116" i="60" s="1"/>
  <c r="M109" i="60"/>
  <c r="K109" i="60" s="1"/>
  <c r="M111" i="60"/>
  <c r="K111" i="60" s="1"/>
  <c r="N111" i="60"/>
  <c r="N54" i="60"/>
  <c r="M54" i="60"/>
  <c r="K54" i="60" s="1"/>
  <c r="N40" i="60"/>
  <c r="M40" i="60"/>
  <c r="K40" i="60" s="1"/>
  <c r="M46" i="60"/>
  <c r="K46" i="60" s="1"/>
  <c r="N46" i="60"/>
  <c r="M68" i="60"/>
  <c r="K68" i="60" s="1"/>
  <c r="N68" i="60"/>
  <c r="M86" i="60"/>
  <c r="K86" i="60" s="1"/>
  <c r="N86" i="60"/>
  <c r="M97" i="60"/>
  <c r="K97" i="60" s="1"/>
  <c r="N97" i="60"/>
  <c r="N23" i="60"/>
  <c r="M23" i="60"/>
  <c r="K23" i="60" s="1"/>
  <c r="N72" i="60"/>
  <c r="M72" i="60"/>
  <c r="K72" i="60" s="1"/>
  <c r="M53" i="60"/>
  <c r="K53" i="60" s="1"/>
  <c r="N53" i="60"/>
  <c r="N90" i="60"/>
  <c r="M90" i="60"/>
  <c r="K90" i="60" s="1"/>
  <c r="M58" i="60"/>
  <c r="K58" i="60" s="1"/>
  <c r="N58" i="60"/>
  <c r="M49" i="60"/>
  <c r="K49" i="60" s="1"/>
  <c r="N49" i="60"/>
  <c r="N83" i="60"/>
  <c r="M83" i="60"/>
  <c r="K83" i="60" s="1"/>
  <c r="N114" i="60"/>
  <c r="M114" i="60"/>
  <c r="K114" i="60" s="1"/>
  <c r="M55" i="60"/>
  <c r="K55" i="60" s="1"/>
  <c r="N55" i="60"/>
  <c r="N88" i="60"/>
  <c r="M88" i="60"/>
  <c r="K88" i="60" s="1"/>
  <c r="N47" i="60"/>
  <c r="M47" i="60"/>
  <c r="K47" i="60" s="1"/>
  <c r="M26" i="60"/>
  <c r="K26" i="60" s="1"/>
  <c r="N26" i="60"/>
  <c r="N82" i="60"/>
  <c r="M82" i="60"/>
  <c r="K82" i="60" s="1"/>
  <c r="M52" i="60"/>
  <c r="K52" i="60" s="1"/>
  <c r="N52" i="60"/>
  <c r="M87" i="60"/>
  <c r="K87" i="60" s="1"/>
  <c r="N87" i="60"/>
  <c r="M29" i="60"/>
  <c r="K29" i="60" s="1"/>
  <c r="M50" i="60"/>
  <c r="K50" i="60" s="1"/>
  <c r="M121" i="60"/>
  <c r="M112" i="60"/>
  <c r="K112" i="60" s="1"/>
  <c r="N112" i="60"/>
  <c r="M118" i="60"/>
  <c r="K118" i="60" s="1"/>
  <c r="N118" i="60"/>
  <c r="M120" i="60"/>
  <c r="K120" i="60" s="1"/>
  <c r="N64" i="60"/>
  <c r="M64" i="60"/>
  <c r="K64" i="60" s="1"/>
  <c r="M56" i="60"/>
  <c r="K56" i="60" s="1"/>
  <c r="N56" i="60"/>
  <c r="M122" i="60"/>
  <c r="K122" i="60" s="1"/>
  <c r="N106" i="60"/>
  <c r="M106" i="60"/>
  <c r="K106" i="60" s="1"/>
  <c r="M115" i="60"/>
  <c r="K115" i="60" s="1"/>
  <c r="N115" i="60"/>
  <c r="M18" i="60"/>
  <c r="K18" i="60" s="1"/>
  <c r="N18" i="60"/>
  <c r="M119" i="60"/>
  <c r="K119" i="60" s="1"/>
  <c r="N91" i="60"/>
  <c r="M91" i="60"/>
  <c r="K91" i="60" s="1"/>
  <c r="N94" i="60"/>
  <c r="M94" i="60"/>
  <c r="K94" i="60" s="1"/>
  <c r="M17" i="60"/>
  <c r="K17" i="60" s="1"/>
  <c r="N17" i="60"/>
  <c r="M41" i="60"/>
  <c r="K41" i="60" s="1"/>
  <c r="N41" i="60"/>
  <c r="M36" i="60"/>
  <c r="K36" i="60" s="1"/>
  <c r="N36" i="60"/>
  <c r="M103" i="60"/>
  <c r="K103" i="60" s="1"/>
  <c r="N103" i="60"/>
  <c r="N92" i="60"/>
  <c r="M92" i="60"/>
  <c r="K92" i="60" s="1"/>
  <c r="N84" i="60"/>
  <c r="M84" i="60"/>
  <c r="K84" i="60" s="1"/>
  <c r="N78" i="60"/>
  <c r="M78" i="60"/>
  <c r="K78" i="60" s="1"/>
  <c r="M65" i="60"/>
  <c r="K65" i="60" s="1"/>
  <c r="N65" i="60"/>
  <c r="M62" i="60"/>
  <c r="K62" i="60" s="1"/>
  <c r="M123" i="60"/>
  <c r="K123" i="60" s="1"/>
  <c r="M104" i="60"/>
  <c r="K104" i="60" s="1"/>
  <c r="M51" i="60"/>
  <c r="K51" i="60" s="1"/>
  <c r="M24" i="60"/>
  <c r="K24" i="60" s="1"/>
  <c r="M77" i="60"/>
  <c r="K77" i="60" s="1"/>
  <c r="N77" i="60"/>
  <c r="M93" i="60"/>
  <c r="K93" i="60" s="1"/>
  <c r="N93" i="60"/>
  <c r="N59" i="60"/>
  <c r="M59" i="60"/>
  <c r="K59" i="60" s="1"/>
  <c r="M66" i="60"/>
  <c r="K66" i="60" s="1"/>
  <c r="M67" i="60"/>
  <c r="K67" i="60" s="1"/>
  <c r="N67" i="60"/>
  <c r="M34" i="60"/>
  <c r="K34" i="60" s="1"/>
  <c r="N80" i="60"/>
  <c r="M80" i="60"/>
  <c r="K80" i="60" s="1"/>
  <c r="M22" i="60"/>
  <c r="K22" i="60" s="1"/>
  <c r="N22" i="60"/>
  <c r="M76" i="60"/>
  <c r="K76" i="60" s="1"/>
  <c r="N89" i="60"/>
  <c r="M89" i="60"/>
  <c r="K89" i="60" s="1"/>
  <c r="M31" i="60"/>
  <c r="K31" i="60" s="1"/>
  <c r="N31" i="60"/>
  <c r="M20" i="60"/>
  <c r="K20" i="60" s="1"/>
  <c r="N20" i="60"/>
  <c r="M117" i="60"/>
  <c r="K117" i="60" s="1"/>
  <c r="M73" i="60"/>
  <c r="K73" i="60" s="1"/>
  <c r="N73" i="60"/>
  <c r="M30" i="60"/>
  <c r="K30" i="60" s="1"/>
  <c r="N30" i="60"/>
  <c r="M69" i="60"/>
  <c r="K69" i="60" s="1"/>
  <c r="N85" i="60"/>
  <c r="M85" i="60"/>
  <c r="K85" i="60" s="1"/>
  <c r="M100" i="60"/>
  <c r="K100" i="60" s="1"/>
  <c r="N100" i="60"/>
  <c r="M95" i="60"/>
  <c r="K95" i="60" s="1"/>
  <c r="N95" i="60"/>
  <c r="N27" i="60"/>
  <c r="M27" i="60"/>
  <c r="K27" i="60" s="1"/>
  <c r="N16" i="60"/>
  <c r="M16" i="60"/>
  <c r="K16" i="60" s="1"/>
  <c r="N107" i="60"/>
  <c r="M107" i="60"/>
  <c r="K107" i="60" s="1"/>
  <c r="M35" i="60"/>
  <c r="K35" i="60" s="1"/>
  <c r="N35" i="60"/>
</calcChain>
</file>

<file path=xl/sharedStrings.xml><?xml version="1.0" encoding="utf-8"?>
<sst xmlns="http://schemas.openxmlformats.org/spreadsheetml/2006/main" count="14290" uniqueCount="4357">
  <si>
    <t>RISK</t>
  </si>
  <si>
    <t>Taso</t>
  </si>
  <si>
    <t>Käytäntö</t>
  </si>
  <si>
    <t>Vastaus</t>
  </si>
  <si>
    <t>4 - Täysin toteutettu</t>
  </si>
  <si>
    <t xml:space="preserve"> </t>
  </si>
  <si>
    <t>Practice</t>
  </si>
  <si>
    <t>RISK-1</t>
  </si>
  <si>
    <t>RISK-1a</t>
  </si>
  <si>
    <t>RISK-1b</t>
  </si>
  <si>
    <t>RISK-1c</t>
  </si>
  <si>
    <t>RISK-2</t>
  </si>
  <si>
    <t>RISK-1d</t>
  </si>
  <si>
    <t>RISK-3</t>
  </si>
  <si>
    <t>RISK-1e</t>
  </si>
  <si>
    <t>ASSET</t>
  </si>
  <si>
    <t>RISK-1f</t>
  </si>
  <si>
    <t>ASSET-1</t>
  </si>
  <si>
    <t>RISK-1g</t>
  </si>
  <si>
    <t>ASSET-2</t>
  </si>
  <si>
    <t>RISK-1h</t>
  </si>
  <si>
    <t>ASSET-3</t>
  </si>
  <si>
    <t>ASSET-4</t>
  </si>
  <si>
    <t>CRITICAL</t>
  </si>
  <si>
    <t>ASSET-5</t>
  </si>
  <si>
    <t>RISK-2a</t>
  </si>
  <si>
    <t>ACCESS</t>
  </si>
  <si>
    <t>RISK-2b</t>
  </si>
  <si>
    <t>ACCESS-1</t>
  </si>
  <si>
    <t>RISK-2c</t>
  </si>
  <si>
    <t>ACCESS-2</t>
  </si>
  <si>
    <t>THREAT</t>
  </si>
  <si>
    <t>RISK-2d</t>
  </si>
  <si>
    <t>ACCESS-3</t>
  </si>
  <si>
    <t>SITUATION</t>
  </si>
  <si>
    <t>RISK-2e</t>
  </si>
  <si>
    <t>RESPONSE</t>
  </si>
  <si>
    <t>RISK-3a</t>
  </si>
  <si>
    <t>THREAT-1</t>
  </si>
  <si>
    <t>RISK-3b</t>
  </si>
  <si>
    <t>THREAT-2</t>
  </si>
  <si>
    <t>WORKFORCE</t>
  </si>
  <si>
    <t>RISK-3c</t>
  </si>
  <si>
    <t>THREAT-3</t>
  </si>
  <si>
    <t>ARCHITECTURE</t>
  </si>
  <si>
    <t>RISK-3d</t>
  </si>
  <si>
    <t>PROGRAM</t>
  </si>
  <si>
    <t>RISK-3e</t>
  </si>
  <si>
    <t>SITUATION-1</t>
  </si>
  <si>
    <t>RISK-3f</t>
  </si>
  <si>
    <t>SITUATION-2</t>
  </si>
  <si>
    <t>RISK-3g</t>
  </si>
  <si>
    <t>SITUATION-3</t>
  </si>
  <si>
    <t>ASSET-1a</t>
  </si>
  <si>
    <t>SITUATION-4</t>
  </si>
  <si>
    <t>ASSET-1b</t>
  </si>
  <si>
    <t>ASSET-1c</t>
  </si>
  <si>
    <t>RESPONSE-1</t>
  </si>
  <si>
    <t>ASSET-1d</t>
  </si>
  <si>
    <t>RESPONSE-2</t>
  </si>
  <si>
    <t>ASSET-1e</t>
  </si>
  <si>
    <t>RESPONSE-3</t>
  </si>
  <si>
    <t>ASSET-1f</t>
  </si>
  <si>
    <t>RESPONSE-4</t>
  </si>
  <si>
    <t>ASSET-2a</t>
  </si>
  <si>
    <t>ASSET-2b</t>
  </si>
  <si>
    <t>ASSET-2c</t>
  </si>
  <si>
    <t>ASSET-2d</t>
  </si>
  <si>
    <t>ASSET-2e</t>
  </si>
  <si>
    <t>ASSET-2f</t>
  </si>
  <si>
    <t>WORKFORCE-1</t>
  </si>
  <si>
    <t>ASSET-3a</t>
  </si>
  <si>
    <t>WORKFORCE-2</t>
  </si>
  <si>
    <t>ASSET-3b</t>
  </si>
  <si>
    <t>WORKFORCE-3</t>
  </si>
  <si>
    <t>ASSET-3c</t>
  </si>
  <si>
    <t>WORKFORCE-4</t>
  </si>
  <si>
    <t>ASSET-3d</t>
  </si>
  <si>
    <t>WORKFORCE-5</t>
  </si>
  <si>
    <t>ASSET-3e</t>
  </si>
  <si>
    <t>ASSET-3f</t>
  </si>
  <si>
    <t>ARCHITECTURE-1</t>
  </si>
  <si>
    <t>ASSET-4a</t>
  </si>
  <si>
    <t>ARCHITECTURE-2</t>
  </si>
  <si>
    <t>ASSET-4b</t>
  </si>
  <si>
    <t>ARCHITECTURE-3</t>
  </si>
  <si>
    <t>ASSET-4c</t>
  </si>
  <si>
    <t>ARCHITECTURE-4</t>
  </si>
  <si>
    <t>ASSET-4d</t>
  </si>
  <si>
    <t>ARCHITECTURE-5</t>
  </si>
  <si>
    <t>ASSET-4e</t>
  </si>
  <si>
    <t>ASSET-4f</t>
  </si>
  <si>
    <t>PROGRAM-1</t>
  </si>
  <si>
    <t>ASSET-5a</t>
  </si>
  <si>
    <t>PROGRAM-2</t>
  </si>
  <si>
    <t>ASSET-5b</t>
  </si>
  <si>
    <t>PROGRAM-3</t>
  </si>
  <si>
    <t>ASSET-5c</t>
  </si>
  <si>
    <t>ASSET-5d</t>
  </si>
  <si>
    <t>ASSET-5e</t>
  </si>
  <si>
    <t>ASSET-5f</t>
  </si>
  <si>
    <t>CRITICAL-1</t>
  </si>
  <si>
    <t>CRITICAL-2</t>
  </si>
  <si>
    <t>ACCESS-1a</t>
  </si>
  <si>
    <t>CRITICAL-3</t>
  </si>
  <si>
    <t>ACCESS-1b</t>
  </si>
  <si>
    <t>ACCESS-1c</t>
  </si>
  <si>
    <t>ACCESS-1d</t>
  </si>
  <si>
    <t>ACCESS-1e</t>
  </si>
  <si>
    <t>ACCESS-1f</t>
  </si>
  <si>
    <t>ACCESS-1g</t>
  </si>
  <si>
    <t>ACCESS-2a</t>
  </si>
  <si>
    <t>ACCESS-2b</t>
  </si>
  <si>
    <t>ACCESS-2c</t>
  </si>
  <si>
    <t>ACCESS-2d</t>
  </si>
  <si>
    <t>ACCESS-2e</t>
  </si>
  <si>
    <t>ACCESS-2f</t>
  </si>
  <si>
    <t>ACCESS-2g</t>
  </si>
  <si>
    <t>ACCESS-2h</t>
  </si>
  <si>
    <t>ACCESS-3a</t>
  </si>
  <si>
    <t>ACCESS-3b</t>
  </si>
  <si>
    <t>ACCESS-3c</t>
  </si>
  <si>
    <t>ACCESS-3d</t>
  </si>
  <si>
    <t>ACCESS-3e</t>
  </si>
  <si>
    <t>ACCESS-3f</t>
  </si>
  <si>
    <t>ACCESS-3g</t>
  </si>
  <si>
    <t>THREAT-1a</t>
  </si>
  <si>
    <t>THREAT-1b</t>
  </si>
  <si>
    <t>THREAT-1c</t>
  </si>
  <si>
    <t>THREAT-1d</t>
  </si>
  <si>
    <t>THREAT-1e</t>
  </si>
  <si>
    <t>THREAT-1f</t>
  </si>
  <si>
    <t>THREAT-1g</t>
  </si>
  <si>
    <t>THREAT-1h</t>
  </si>
  <si>
    <t>THREAT-1i</t>
  </si>
  <si>
    <t>THREAT-1j</t>
  </si>
  <si>
    <t>THREAT-1k</t>
  </si>
  <si>
    <t>THREAT-1l</t>
  </si>
  <si>
    <t>THREAT-2a</t>
  </si>
  <si>
    <t>THREAT-2b</t>
  </si>
  <si>
    <t>THREAT-2c</t>
  </si>
  <si>
    <t>THREAT-2d</t>
  </si>
  <si>
    <t>THREAT-2e</t>
  </si>
  <si>
    <t>THREAT-2f</t>
  </si>
  <si>
    <t>THREAT-2g</t>
  </si>
  <si>
    <t>THREAT-2h</t>
  </si>
  <si>
    <t>THREAT-2i</t>
  </si>
  <si>
    <t>THREAT-2j</t>
  </si>
  <si>
    <t>THREAT-2k</t>
  </si>
  <si>
    <t>THREAT-3a</t>
  </si>
  <si>
    <t>THREAT-3b</t>
  </si>
  <si>
    <t>THREAT-3c</t>
  </si>
  <si>
    <t>THREAT-3d</t>
  </si>
  <si>
    <t>THREAT-3e</t>
  </si>
  <si>
    <t>THREAT-3f</t>
  </si>
  <si>
    <t>SITUATION-1a</t>
  </si>
  <si>
    <t>SITUATION-1b</t>
  </si>
  <si>
    <t>SITUATION-1c</t>
  </si>
  <si>
    <t>SITUATION-1d</t>
  </si>
  <si>
    <t>SITUATION-2a</t>
  </si>
  <si>
    <t>SITUATION-2b</t>
  </si>
  <si>
    <t>SITUATION-2c</t>
  </si>
  <si>
    <t>SITUATION-2d</t>
  </si>
  <si>
    <t>SITUATION-2e</t>
  </si>
  <si>
    <t>SITUATION-2f</t>
  </si>
  <si>
    <t>SITUATION-2g</t>
  </si>
  <si>
    <t>SITUATION-2h</t>
  </si>
  <si>
    <t>SITUATION-2i</t>
  </si>
  <si>
    <t>SITUATION-2j</t>
  </si>
  <si>
    <t>SITUATION-3a</t>
  </si>
  <si>
    <t>SITUATION-3b</t>
  </si>
  <si>
    <t>SITUATION-3c</t>
  </si>
  <si>
    <t>SITUATION-3d</t>
  </si>
  <si>
    <t>SITUATION-3e</t>
  </si>
  <si>
    <t>SITUATION-3f</t>
  </si>
  <si>
    <t>SITUATION-3g</t>
  </si>
  <si>
    <t>SITUATION-4a</t>
  </si>
  <si>
    <t>SITUATION-4b</t>
  </si>
  <si>
    <t>SITUATION-4c</t>
  </si>
  <si>
    <t>SITUATION-4d</t>
  </si>
  <si>
    <t>SITUATION-4e</t>
  </si>
  <si>
    <t>SITUATION-4f</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</si>
  <si>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</si>
  <si>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</si>
  <si>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</si>
  <si>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</si>
  <si>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</si>
  <si>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</si>
  <si>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</si>
  <si>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</si>
  <si>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</si>
  <si>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</si>
  <si>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</si>
  <si>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</si>
  <si>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</si>
  <si>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</si>
  <si>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</si>
  <si>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</si>
  <si>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</si>
  <si>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</si>
  <si>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</si>
  <si>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</si>
  <si>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</si>
  <si>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</si>
  <si>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</si>
  <si>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</si>
  <si>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RESPONSE-3j</t>
  </si>
  <si>
    <t>RESPONSE-4a</t>
  </si>
  <si>
    <t>RESPONSE-4b</t>
  </si>
  <si>
    <t>RESPONSE-4c</t>
  </si>
  <si>
    <t>RESPONSE-4d</t>
  </si>
  <si>
    <t>RESPONSE-4e</t>
  </si>
  <si>
    <t>RESPONSE-4f</t>
  </si>
  <si>
    <t>RESPONSE-4g</t>
  </si>
  <si>
    <t>WORKFORCE-1a</t>
  </si>
  <si>
    <t>WORKFORCE-1b</t>
  </si>
  <si>
    <t>WORKFORCE-1c</t>
  </si>
  <si>
    <t>WORKFORCE-1d</t>
  </si>
  <si>
    <t>WORKFORCE-1e</t>
  </si>
  <si>
    <t>WORKFORCE-1f</t>
  </si>
  <si>
    <t>WORKFORCE-2a</t>
  </si>
  <si>
    <t>WORKFORCE-2b</t>
  </si>
  <si>
    <t>WORKFORCE-2c</t>
  </si>
  <si>
    <t>WORKFORCE-2d</t>
  </si>
  <si>
    <t>WORKFORCE-2e</t>
  </si>
  <si>
    <t>WORKFORCE-2f</t>
  </si>
  <si>
    <t>WORKFORCE-3a</t>
  </si>
  <si>
    <t>WORKFORCE-3b</t>
  </si>
  <si>
    <t>WORKFORCE-3c</t>
  </si>
  <si>
    <t>WORKFORCE-3d</t>
  </si>
  <si>
    <t>WORKFORCE-3e</t>
  </si>
  <si>
    <t>WORKFORCE-3f</t>
  </si>
  <si>
    <t>WORKFORCE-4a</t>
  </si>
  <si>
    <t>WORKFORCE-4b</t>
  </si>
  <si>
    <t>WORKFORCE-4c</t>
  </si>
  <si>
    <t>WORKFORCE-4d</t>
  </si>
  <si>
    <t>WORKFORCE-4e</t>
  </si>
  <si>
    <t>WORKFORCE-5a</t>
  </si>
  <si>
    <t>WORKFORCE-5b</t>
  </si>
  <si>
    <t>WORKFORCE-5c</t>
  </si>
  <si>
    <t>WORKFORCE-5d</t>
  </si>
  <si>
    <t>WORKFORCE-5e</t>
  </si>
  <si>
    <t>WORKFORCE-5f</t>
  </si>
  <si>
    <t>ARCHITECTURE-1a</t>
  </si>
  <si>
    <t>ARCHITECTURE-1b</t>
  </si>
  <si>
    <t>ARCHITECTURE-1c</t>
  </si>
  <si>
    <t>ARCHITECTURE-1d</t>
  </si>
  <si>
    <t>ARCHITECTURE-1e</t>
  </si>
  <si>
    <t>ARCHITECTURE-1f</t>
  </si>
  <si>
    <t>ARCHITECTURE-1g</t>
  </si>
  <si>
    <t>ARCHITECTURE-1h</t>
  </si>
  <si>
    <t>ARCHITECTURE-1i</t>
  </si>
  <si>
    <t>ARCHITECTURE-2a</t>
  </si>
  <si>
    <t>ARCHITECTURE-2b</t>
  </si>
  <si>
    <t>ARCHITECTURE-2c</t>
  </si>
  <si>
    <t>ARCHITECTURE-3a</t>
  </si>
  <si>
    <t>ARCHITECTURE-3b</t>
  </si>
  <si>
    <t>ARCHITECTURE-3c</t>
  </si>
  <si>
    <t>ARCHITECTURE-3d</t>
  </si>
  <si>
    <t>ARCHITECTURE-4a</t>
  </si>
  <si>
    <t>ARCHITECTURE-4b</t>
  </si>
  <si>
    <t>ARCHITECTURE-4c</t>
  </si>
  <si>
    <t>ARCHITECTURE-4d</t>
  </si>
  <si>
    <t>ARCHITECTURE-4e</t>
  </si>
  <si>
    <t>ARCHITECTURE-4f</t>
  </si>
  <si>
    <t>ARCHITECTURE-4g</t>
  </si>
  <si>
    <t>ARCHITECTURE-4h</t>
  </si>
  <si>
    <t>ARCHITECTURE-5a</t>
  </si>
  <si>
    <t>ARCHITECTURE-5b</t>
  </si>
  <si>
    <t>ARCHITECTURE-5c</t>
  </si>
  <si>
    <t>ARCHITECTURE-5d</t>
  </si>
  <si>
    <t>ARCHITECTURE-5e</t>
  </si>
  <si>
    <t>ARCHITECTURE-5f</t>
  </si>
  <si>
    <t>ARCHITECTURE-5g</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</si>
  <si>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</si>
  <si>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</si>
  <si>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</si>
  <si>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</si>
  <si>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</si>
  <si>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</si>
  <si>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</si>
  <si>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</si>
  <si>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</si>
  <si>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</si>
  <si>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</si>
  <si>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</si>
  <si>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</si>
  <si>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</si>
  <si>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</si>
  <si>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</si>
  <si>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</si>
  <si>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</si>
  <si>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PROGRAM-2k</t>
  </si>
  <si>
    <t>PROGRAM-3a</t>
  </si>
  <si>
    <t>PROGRAM-3b</t>
  </si>
  <si>
    <t>PROGRAM-3c</t>
  </si>
  <si>
    <t>PROGRAM-3d</t>
  </si>
  <si>
    <t>PROGRAM-3e</t>
  </si>
  <si>
    <t>PROGRAM-3f</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</si>
  <si>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</si>
  <si>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</si>
  <si>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</si>
  <si>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</si>
  <si>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</si>
  <si>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</si>
  <si>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</si>
  <si>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</si>
  <si>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</si>
  <si>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</si>
  <si>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</si>
  <si>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</si>
  <si>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</si>
  <si>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</si>
  <si>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</si>
  <si>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</si>
  <si>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</si>
  <si>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</si>
  <si>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</si>
  <si>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</si>
  <si>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</si>
  <si>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</si>
  <si>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</si>
  <si>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</si>
  <si>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</si>
  <si>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</si>
  <si>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</si>
  <si>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REF</t>
  </si>
  <si>
    <t>GEN-ANSWER</t>
  </si>
  <si>
    <t>GEN-COMMENT</t>
  </si>
  <si>
    <t>GEN-LEVEL</t>
  </si>
  <si>
    <t>GEN-PRACTICE</t>
  </si>
  <si>
    <t>RISK-0</t>
  </si>
  <si>
    <t>RISK-1-0</t>
  </si>
  <si>
    <t>RISK-2-0</t>
  </si>
  <si>
    <t>Management Activities</t>
  </si>
  <si>
    <t>RISK-3-0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</si>
  <si>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</si>
  <si>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Adequate resources (people, funding, and tools) are provided to support activities in the RISK domain</t>
  </si>
  <si>
    <t>Personnel performing activities in the RISK domain have the skills and knowledge needed to perform their assigned responsibilities</t>
  </si>
  <si>
    <t>Comment</t>
  </si>
  <si>
    <t>"Level reached"- limit</t>
  </si>
  <si>
    <t>Result must be greater than the limit [%]</t>
  </si>
  <si>
    <t>Level labels</t>
  </si>
  <si>
    <t>Management report level 1 lower limit</t>
  </si>
  <si>
    <t>result &lt; this = LEVEL 0</t>
  </si>
  <si>
    <t>Management report level 2 lower limit</t>
  </si>
  <si>
    <t>result &lt; this = LEVEL 1</t>
  </si>
  <si>
    <t>Management report level 3 lower limit</t>
  </si>
  <si>
    <t>result &lt; this = LEVEL 2, result &gt;= this  = LEVEL 3</t>
  </si>
  <si>
    <t>Answer options</t>
  </si>
  <si>
    <t>2 - Osittain toteutettu</t>
  </si>
  <si>
    <t>3 - Enimmäkseen  toteutettu</t>
  </si>
  <si>
    <t>Critical Sector</t>
  </si>
  <si>
    <t>Elintarvikehuolto</t>
  </si>
  <si>
    <t>Energiahuolto</t>
  </si>
  <si>
    <t>Logistiikka</t>
  </si>
  <si>
    <t>Terveydenhuolto</t>
  </si>
  <si>
    <t>KYBERMITTARI</t>
  </si>
  <si>
    <t>Kriittisten palveluiden ja niiden riippuvuuksien tunnistaminen</t>
  </si>
  <si>
    <t>ASSET-0</t>
  </si>
  <si>
    <t>Manage IT and OT Asset Inventory</t>
  </si>
  <si>
    <t>ASSET-1-0</t>
  </si>
  <si>
    <t>Manage Information Asset Inventory</t>
  </si>
  <si>
    <t>ASSET-2-0</t>
  </si>
  <si>
    <t>Manage Asset Configuration</t>
  </si>
  <si>
    <t>ASSET-3-0</t>
  </si>
  <si>
    <t>Asset configurations are monitored for consistency with baselines throughout the assets’ lifecycles</t>
  </si>
  <si>
    <t>Manage Changes to Assets</t>
  </si>
  <si>
    <t>ASSET-4-0</t>
  </si>
  <si>
    <t>ASSET-5-0</t>
  </si>
  <si>
    <t>Adequate resources (people, funding, and tools) are provided to support activities in the ASSET domain</t>
  </si>
  <si>
    <t>Personnel performing activities in the ASSET domain have the skills and knowledge needed to perform their assigned responsibilities</t>
  </si>
  <si>
    <t>ACCESS-0</t>
  </si>
  <si>
    <t>Establish and Maintain Identities</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</si>
  <si>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</si>
  <si>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</si>
  <si>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Identities are deprovisioned, at least in an ad hoc manner, when no longer required</t>
  </si>
  <si>
    <t>Identities are deprovisioned within organization-defined time thresholds when no longer required</t>
  </si>
  <si>
    <t>ACCESS-2-0</t>
  </si>
  <si>
    <t>ACCESS-3-0</t>
  </si>
  <si>
    <t>Adequate resources (people, funding, and tools) are provided to support activities in the ACCESS domain</t>
  </si>
  <si>
    <t>Personnel performing activities in the ACCESS domain have the skills and knowledge needed to perform their assigned responsibilities</t>
  </si>
  <si>
    <t>Kyberturvallisuuden kypsyystaso</t>
  </si>
  <si>
    <t>ID</t>
  </si>
  <si>
    <t>Identification of Critical Services and their dependencies</t>
  </si>
  <si>
    <t>Organization provided services that are critical to the society (critical services), have been identified and documented.</t>
  </si>
  <si>
    <t>The data needed to provide the critical services, has been mapped and documented.</t>
  </si>
  <si>
    <t>The processes needed to provide the critical services, have been mapped and documented.</t>
  </si>
  <si>
    <t>The systems (IT and OT assets) needed to provide the critical services, have been mapped and documented.</t>
  </si>
  <si>
    <t>The facilities needed to provide the critical services, have been mapped and documented.</t>
  </si>
  <si>
    <t>The supply chain needed to provide the critical services, has been mapped and documented.</t>
  </si>
  <si>
    <t>The period of time how quickly the failure of resources (data, processes, systems, facilities, supply chain) needed by critical services, would have a significant impact on the normal operation of the society, has been determined and documented.</t>
  </si>
  <si>
    <t>The cascade effects across the society of a degraded or failed critical services have been identified and documented.</t>
  </si>
  <si>
    <t>Governance of Critical Services</t>
  </si>
  <si>
    <t>Kriittisten palveluiden hallinta</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</si>
  <si>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</si>
  <si>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All resources (data, processes, systems, facilities, supply chain) that are needed to provide the services critical to the society, are within the scope of the organization's security management policies and processes.</t>
  </si>
  <si>
    <t>All resources (data, processes, systems, facilities, supply chain) that are needed to provide the services critical to the society, are within the scope of the organization's risk management policies and processes.</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</si>
  <si>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</si>
  <si>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Regular board discussions on the security of network and information systems supporting the delivery of your services critical to the society take place, based on timely and accurate information and informed by expert guidance.</t>
  </si>
  <si>
    <t>There is a board-level individual who has overall accountability for the security of networks and information systems needed by the critical services and drives regular discussion at board-level.</t>
  </si>
  <si>
    <t>Direction set at board level is translated into effective organisational practices that direct and control the security of the networks and information systems supporting your critical services.</t>
  </si>
  <si>
    <t>Senior management have visibility of key risk decisions made throughout the organisation.</t>
  </si>
  <si>
    <t>Risk management decision-makers understand their responsibilities for making effective and timely decisions in the context of the risk appetite regarding the essential service, as set by senior management.</t>
  </si>
  <si>
    <t>Risk management decision-making is delegated and escalated where necessary, across the organisation, to people who have the skills, knowledge, tools, and authority they need.</t>
  </si>
  <si>
    <t>Risk management decisions are periodically reviewed to ensure their continued relevance and validity.</t>
  </si>
  <si>
    <t>The risk management process takes into account the resources (data, processes, systems, facilities, supply chain), critical period of time and cascade effects.</t>
  </si>
  <si>
    <t>Minimisation of the impact of cyber security incidents on Critical Services</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</si>
  <si>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</si>
  <si>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Your response plan covers all of your critical services.</t>
  </si>
  <si>
    <t>Your response plan comprehensively covers scenarios that are focused on likely impacts of known and well-understood attacks only.</t>
  </si>
  <si>
    <t>Your response plan is understood by all staff who are involved with your organisation's response function</t>
  </si>
  <si>
    <t>Your response plan is documented and shared with all relevant stakeholders</t>
  </si>
  <si>
    <t>Your incident response plan is based on a clear understanding of the security risks to the networks and information systems supporting your essential service .</t>
  </si>
  <si>
    <t>Your incident response plan is comprehensive (i.e. covers the complete lifecycle of an incident, roles and responsibilities, and reporting) and covers likely impacts of both known attack patterns and of possible attacks, previously unseen.</t>
  </si>
  <si>
    <t>Your incident response plan is documented and integrated with wider organisational business and supply chain response plans.</t>
  </si>
  <si>
    <t>Your incident response plan is communicated and understood by the business areas involved with the supply or maintenance of your essential services.</t>
  </si>
  <si>
    <t>Toimiala</t>
  </si>
  <si>
    <t>2. Huomattava systeeminen vaikutus</t>
  </si>
  <si>
    <t>ARCHITECTURE-0</t>
  </si>
  <si>
    <t>Establish and Maintain Cybersecurity Architecture Strategy and Program</t>
  </si>
  <si>
    <t>ARCHITECTURE-1-0</t>
  </si>
  <si>
    <t>A documented cybersecurity architecture is established and maintained that includes IT and OT systems and networks and aligns with system and asset categorization and prioritization</t>
  </si>
  <si>
    <t>The cybersecurity architecture strategy and program are aligned with the organization’s enterprise architecture strategy and program</t>
  </si>
  <si>
    <t>ARCHITECTURE-2-0</t>
  </si>
  <si>
    <t>ARCHITECTURE-3-0</t>
  </si>
  <si>
    <t>Implement Data Security as an Element of the Cybersecurity Architecture</t>
  </si>
  <si>
    <t>ARCHITECTURE-4-0</t>
  </si>
  <si>
    <t>ARCHITECTURE-5-0</t>
  </si>
  <si>
    <t>Adequate resources (people, funding, and tools) are provided to support activities in the ARCHITECTURE domain</t>
  </si>
  <si>
    <t>Personnel performing activities in the ARCHITECTURE domain have the skills and knowledge needed to perform their assigned responsibilities</t>
  </si>
  <si>
    <t>PROGRAM-0</t>
  </si>
  <si>
    <t>Establish Cybersecurity Program Strategy</t>
  </si>
  <si>
    <t>Kyberturvallisuusstrategia</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</si>
  <si>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</si>
  <si>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</si>
  <si>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The cybersecurity program strategy defines the structure and organization of the cybersecurity program</t>
  </si>
  <si>
    <t>Sponsor Cybersecurity Program</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</si>
  <si>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</si>
  <si>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</si>
  <si>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The cybersecurity program is established according to the cybersecurity program strategy</t>
  </si>
  <si>
    <t>Senior management sponsorship is provided for the development, maintenance, and enforcement of cybersecurity policies</t>
  </si>
  <si>
    <t>Stakeholders for cybersecurity program management activities are identified and involved</t>
  </si>
  <si>
    <t>The organization collaborates with external entities to contribute to the development and implementation of cybersecurity standards, guidelines, leading practices, lessons learned, and emerging technologies</t>
  </si>
  <si>
    <t>Address Cybersecurity in Continuity of Operations</t>
  </si>
  <si>
    <t>PROGRAM-3-0</t>
  </si>
  <si>
    <t>The assets and activities necessary to sustain minimum operations of the function are identified and documented in continuity plans</t>
  </si>
  <si>
    <t>The results of continuity plan testing or activation are compared to recovery objectives, and plans are improved accordingly</t>
  </si>
  <si>
    <t>Continuity plans are periodically reviewed and updated</t>
  </si>
  <si>
    <t>Personnel performing activities in the PROGRAM domain have the skills and knowledge needed to perform their assigned responsibilities</t>
  </si>
  <si>
    <t>THREAT-0</t>
  </si>
  <si>
    <t>THREAT-1-0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</si>
  <si>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</si>
  <si>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Threat information sources that collectively address all components of the threat profile are prioritized and monitored</t>
  </si>
  <si>
    <t>Identified threats are analyzed and prioritized and are addressed accordingly</t>
  </si>
  <si>
    <t>Reduce Cybersecurity Vulnerabilities</t>
  </si>
  <si>
    <t>THREAT-2-0</t>
  </si>
  <si>
    <t>Cybersecurity vulnerability information is gathered and interpreted for the function, at least in an ad hoc manner</t>
  </si>
  <si>
    <t>Cybersecurity vulnerability assessments are performed by parties that are independent of the operations of the function</t>
  </si>
  <si>
    <t>THREAT-3-0</t>
  </si>
  <si>
    <t>Adequate resources (people, funding, and tools) are provided to support activities in the THREAT domain</t>
  </si>
  <si>
    <t>Personnel performing activities in the THREAT domain have the skills and knowledge needed to perform their assigned responsibilities</t>
  </si>
  <si>
    <t>Tilannekuva</t>
  </si>
  <si>
    <t>SITUATION-0</t>
  </si>
  <si>
    <t>Perform Logging</t>
  </si>
  <si>
    <t>SITUATION-1-0</t>
  </si>
  <si>
    <t>Logging should be enabled based on an asset’s potential impact to the function. For example, the greater the potential impact of a compromised asset, the more data an organization might collect about the asset.</t>
  </si>
  <si>
    <t>Log data are being aggregated within the function</t>
  </si>
  <si>
    <t>Perform Monitoring</t>
  </si>
  <si>
    <t>SITUATION-2-0</t>
  </si>
  <si>
    <t>Monitoring and analysis requirements are established and maintained for the function and address timely review of event data</t>
  </si>
  <si>
    <t>Establish and Maintain Situational Awareness</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</si>
  <si>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</si>
  <si>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</si>
  <si>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Methods of communicating the current state of cybersecurity for the function are established and maintained</t>
  </si>
  <si>
    <t>Monitoring data are aggregated to provide an understanding of the operational state of the function</t>
  </si>
  <si>
    <t>Relevant information from across the organization is available to enhance situational awareness</t>
  </si>
  <si>
    <t>SITUATION-4-0</t>
  </si>
  <si>
    <t>Adequate resources (people, funding, and tools) are provided to support activities in the SITUATION domain</t>
  </si>
  <si>
    <t>Personnel performing activities in the SITUATION domain have the skills and knowledge needed to perform their assigned responsibilities</t>
  </si>
  <si>
    <t>RESPONSE-0</t>
  </si>
  <si>
    <t>Detect Cybersecurity Events</t>
  </si>
  <si>
    <t>RESPONSE-1-0</t>
  </si>
  <si>
    <t>Event information is correlated to support incident analysis by identifying patterns, trends, and other common features</t>
  </si>
  <si>
    <t>Analyze Cybersecurity Events and Declare Incidents</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</si>
  <si>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</si>
  <si>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</si>
  <si>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Criteria for declaring cybersecurity incidents are established, at least in an ad hoc manner</t>
  </si>
  <si>
    <t>Cybersecurity events are analyzed to support the declaration of cybersecurity incidents, at least in an ad hoc manner</t>
  </si>
  <si>
    <t>Respond to Cybersecurity Events and Incidents</t>
  </si>
  <si>
    <t>RESPONSE-3-0</t>
  </si>
  <si>
    <t>RESPONSE-4-0</t>
  </si>
  <si>
    <t>Adequate resources (people, funding, and tools) are provided to support activities in the RESPONSE domain</t>
  </si>
  <si>
    <t>Personnel performing activities in the RESPONSE domain have the skills and knowledge needed to perform their assigned responsibilities</t>
  </si>
  <si>
    <t>WORKFORCE-0</t>
  </si>
  <si>
    <t>Assign Cybersecurity Responsibilities</t>
  </si>
  <si>
    <t>WORKFORCE-1-0</t>
  </si>
  <si>
    <t>Cybersecurity responsibilities for the function are identified, at least in an ad hoc manner</t>
  </si>
  <si>
    <t>Cybersecurity responsibilities are assigned to specific people, at least in an ad hoc manner</t>
  </si>
  <si>
    <t>Assigned cybersecurity responsibilities are managed to ensure adequacy and redundancy of coverage, including succession planning</t>
  </si>
  <si>
    <t>Develop Cybersecurity Workforce</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</si>
  <si>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</si>
  <si>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</si>
  <si>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Cybersecurity training is made available to personnel with assigned cybersecurity responsibilities, at least in an ad hoc manner</t>
  </si>
  <si>
    <t>Training programs include continuing education and professional development opportunities for personnel with significant cybersecurity responsibilities</t>
  </si>
  <si>
    <t>Implement Workforce Controls</t>
  </si>
  <si>
    <t>WORKFORCE-3-0</t>
  </si>
  <si>
    <t>Vetting is performed for all positions (including employees, vendors, and contractors) at a level commensurate with position risk</t>
  </si>
  <si>
    <t>A formal accountability process that includes disciplinary actions is implemented for personnel who fail to comply with established security policies and procedures</t>
  </si>
  <si>
    <t>Increase Cybersecurity Awareness</t>
  </si>
  <si>
    <t>WORKFORCE-4-0</t>
  </si>
  <si>
    <t>Cybersecurity awareness activities occur, at least in an ad hoc manner</t>
  </si>
  <si>
    <t>WORKFORCE-5-0</t>
  </si>
  <si>
    <t>Adequate resources (people, funding, and tools) are provided to support activities in the WORKFORCE domain</t>
  </si>
  <si>
    <t>Personnel performing activities in the WORKFORCE domain have the skills and knowledge needed to perform their assigned responsibilities</t>
  </si>
  <si>
    <t>Henkilöstö (sisäinen)</t>
  </si>
  <si>
    <t>Konsultointi</t>
  </si>
  <si>
    <t>Palvelut</t>
  </si>
  <si>
    <t>Yhteensä</t>
  </si>
  <si>
    <t>Suunniteltu</t>
  </si>
  <si>
    <t>Kategoria</t>
  </si>
  <si>
    <t>Category</t>
  </si>
  <si>
    <t>Kyberturvallisuusstrategia määrittelee organisaation kyberturvallisuustavoitteet.</t>
  </si>
  <si>
    <t>Critical Service Protection</t>
  </si>
  <si>
    <t>Organisaation tuottamat yhteiskunnalle kriittiset palvelut on tunnistettu ja dokumentoitu.</t>
  </si>
  <si>
    <t>MIL</t>
  </si>
  <si>
    <t>Answer</t>
  </si>
  <si>
    <t>Suomi</t>
  </si>
  <si>
    <t>English</t>
  </si>
  <si>
    <t>Svenska</t>
  </si>
  <si>
    <t>KYBERMITTARI-0</t>
  </si>
  <si>
    <t>1. Mild systemic impact</t>
  </si>
  <si>
    <t>1. Vähäinen systeeminen vaikutus</t>
  </si>
  <si>
    <t>3. Crippling systemic impact</t>
  </si>
  <si>
    <t>3. Rampauttava systeeminen vaikutus</t>
  </si>
  <si>
    <t>Scenario</t>
  </si>
  <si>
    <t>Kyberturvallisuuden arviointityökalu</t>
  </si>
  <si>
    <t>Function</t>
  </si>
  <si>
    <t>KM50</t>
  </si>
  <si>
    <t>KM60</t>
  </si>
  <si>
    <t>KM61</t>
  </si>
  <si>
    <t>INVEST</t>
  </si>
  <si>
    <t>2. Significant systemic impact</t>
  </si>
  <si>
    <t>Exporting results</t>
  </si>
  <si>
    <t>Management report (R1)</t>
  </si>
  <si>
    <t>Kokonaisarvio</t>
  </si>
  <si>
    <t>Arvioinnin vetäjä</t>
  </si>
  <si>
    <t>Toiminto</t>
  </si>
  <si>
    <t>CRITICAL-0</t>
  </si>
  <si>
    <t>CRITICAL-1-0</t>
  </si>
  <si>
    <t>CRITICAL-2-0</t>
  </si>
  <si>
    <t>CRITICAL-3-0</t>
  </si>
  <si>
    <t>Kyberturvallisuuden investointien taso</t>
  </si>
  <si>
    <t>Arviointitulosten vienti</t>
  </si>
  <si>
    <t>C_name</t>
  </si>
  <si>
    <t>C_industry</t>
  </si>
  <si>
    <t>C_function</t>
  </si>
  <si>
    <t>C_securityclass</t>
  </si>
  <si>
    <t>Yhteensä (x 1 000 €)</t>
  </si>
  <si>
    <t>Ohjelmisto-lisenssit</t>
  </si>
  <si>
    <t>Laite-investoinnit</t>
  </si>
  <si>
    <t>Tiedon luokittelu</t>
  </si>
  <si>
    <t>Finanssiala</t>
  </si>
  <si>
    <t>Elintarvike - Alkutuotanto</t>
  </si>
  <si>
    <t>Elintarvike - Elintarviketeollisuus</t>
  </si>
  <si>
    <t>Elintarvike - Kauppa ja jakelu</t>
  </si>
  <si>
    <t>Elintarvike - Muu</t>
  </si>
  <si>
    <t>Energia - Voimatalous</t>
  </si>
  <si>
    <t>Energia - Öljy</t>
  </si>
  <si>
    <t>Energia - Muu</t>
  </si>
  <si>
    <t>Finanssi - Rahoitushuolto</t>
  </si>
  <si>
    <t>Finanssi - Vakuutusala</t>
  </si>
  <si>
    <t>Finanssi - Muu</t>
  </si>
  <si>
    <t>Logistiikka - Ilmakuljetus</t>
  </si>
  <si>
    <t>Logistiikka - Maakuljetus</t>
  </si>
  <si>
    <t>Logistiikka - Vesikuljetus</t>
  </si>
  <si>
    <t>Logistiikka - Muu</t>
  </si>
  <si>
    <t>Terveys - Terveydenhuolto</t>
  </si>
  <si>
    <t>Terveys - Vesihuolto</t>
  </si>
  <si>
    <t>Terveys - Muu</t>
  </si>
  <si>
    <t>Kriit. teollisuus - Kemia</t>
  </si>
  <si>
    <t>Kriit. teollisuus - Metsä</t>
  </si>
  <si>
    <t>Kriit. teollisuus - MIL</t>
  </si>
  <si>
    <t>Kriit. teollisuus - Muovi ja kumi</t>
  </si>
  <si>
    <t>Kriit. teollisuus - Rakennus</t>
  </si>
  <si>
    <t>Kriit. teollisuus - Teknologia</t>
  </si>
  <si>
    <t>Kriit. teollisuus - Muu</t>
  </si>
  <si>
    <t>Kypsyystaso 0</t>
  </si>
  <si>
    <t>Kypsyystaso 3</t>
  </si>
  <si>
    <t>Kypsyystasolle 1 vaadittavia toimenpiteitä</t>
  </si>
  <si>
    <t>Organisaation nykytila</t>
  </si>
  <si>
    <t>Kypsyystaso 1</t>
  </si>
  <si>
    <t>Kypsyystaso 2</t>
  </si>
  <si>
    <t>Organisaation edellinen arviointi</t>
  </si>
  <si>
    <t>Organisation</t>
  </si>
  <si>
    <t>Facilitator</t>
  </si>
  <si>
    <t>Security classification</t>
  </si>
  <si>
    <t>Level of cybersecurity investments</t>
  </si>
  <si>
    <t>KM51</t>
  </si>
  <si>
    <t>KM52</t>
  </si>
  <si>
    <t>KM53</t>
  </si>
  <si>
    <t>KM54</t>
  </si>
  <si>
    <t>KM55</t>
  </si>
  <si>
    <t>KM56</t>
  </si>
  <si>
    <t>KM58</t>
  </si>
  <si>
    <t>KM59</t>
  </si>
  <si>
    <t>INVEST-10</t>
  </si>
  <si>
    <t>INVEST-01</t>
  </si>
  <si>
    <t>INVEST-02</t>
  </si>
  <si>
    <t>INVEST-03</t>
  </si>
  <si>
    <t>INVEST-04</t>
  </si>
  <si>
    <t>INVEST-05</t>
  </si>
  <si>
    <t>INVEST-06</t>
  </si>
  <si>
    <t>INVEST-07</t>
  </si>
  <si>
    <t>INVEST-08</t>
  </si>
  <si>
    <t>INVEST-09</t>
  </si>
  <si>
    <t>INVEST-11</t>
  </si>
  <si>
    <t>Personnel (internal)</t>
  </si>
  <si>
    <t>Consultancy</t>
  </si>
  <si>
    <t>Services</t>
  </si>
  <si>
    <t>Software licenses</t>
  </si>
  <si>
    <t>Hardware invest.</t>
  </si>
  <si>
    <t>Total</t>
  </si>
  <si>
    <t>Planned</t>
  </si>
  <si>
    <t>Total (x 1 000 €)</t>
  </si>
  <si>
    <t>Ref</t>
  </si>
  <si>
    <t>MIL 0</t>
  </si>
  <si>
    <t>MIL 1</t>
  </si>
  <si>
    <t>MIL 2</t>
  </si>
  <si>
    <t>MIL 3</t>
  </si>
  <si>
    <t>GEN-TOTAL</t>
  </si>
  <si>
    <t>Overall level</t>
  </si>
  <si>
    <t>Parameter</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</si>
  <si>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</si>
  <si>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Name</t>
  </si>
  <si>
    <t>Nimi</t>
  </si>
  <si>
    <t>Sector</t>
  </si>
  <si>
    <t>Description of the function in scope of the assessment</t>
  </si>
  <si>
    <t>Kyberturvallisuuden arviointi</t>
  </si>
  <si>
    <t>Level of Cybersecurity Investment</t>
  </si>
  <si>
    <t>Organisaatio</t>
  </si>
  <si>
    <t>Cybersecurity Maturity Level</t>
  </si>
  <si>
    <t>Kyberturvallisuuden vastuiden jakaminen</t>
  </si>
  <si>
    <t>Yleisiä hallintatoimia</t>
  </si>
  <si>
    <t>Adequate resources (people, funding, and tools) are provided to support activities in the PROGRAM domain</t>
  </si>
  <si>
    <t>Johdon tuki kyberturvallisuusohjelmalle</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</si>
  <si>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</si>
  <si>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KYBERMITTARI-10</t>
  </si>
  <si>
    <t>KYBERMITTARI-11</t>
  </si>
  <si>
    <t>KYBERMITTARI-12</t>
  </si>
  <si>
    <t>KYBERMITTARI-13</t>
  </si>
  <si>
    <t>KYBERMITTARI-14</t>
  </si>
  <si>
    <t>KYBERMITTARI-15</t>
  </si>
  <si>
    <t>KYBERMITTARI-16</t>
  </si>
  <si>
    <t>KYBERMITTARI-17</t>
  </si>
  <si>
    <t>KYBERMITTARI-20</t>
  </si>
  <si>
    <t>KYBERMITTARI-21</t>
  </si>
  <si>
    <t>KYBERMITTARI-22</t>
  </si>
  <si>
    <t>KYBERMITTARI-30</t>
  </si>
  <si>
    <t>KYBERMITTARI-31</t>
  </si>
  <si>
    <t>Cybersecurity Self-assessment Tool</t>
  </si>
  <si>
    <t>Level of cybersecurity investments (Investment-sheet)</t>
  </si>
  <si>
    <t>Kyberturvallisuuden investointien taso (Investment-välilehti)</t>
  </si>
  <si>
    <t>KYBERMITTARI-23</t>
  </si>
  <si>
    <t>Cybersecurity Assessment</t>
  </si>
  <si>
    <t>Tulokset ja vertailutiedot</t>
  </si>
  <si>
    <t>Results and reference data</t>
  </si>
  <si>
    <t>Kyberturvallisuuden osiot</t>
  </si>
  <si>
    <t>Cybersecurity domains</t>
  </si>
  <si>
    <t>KYBERMITTARI-32</t>
  </si>
  <si>
    <t>KYBERMITTARI-33</t>
  </si>
  <si>
    <t>KYBERMITTARI-34</t>
  </si>
  <si>
    <t>GEN-SEC</t>
  </si>
  <si>
    <t>Johdon kypsyysraportti (R1)</t>
  </si>
  <si>
    <t>Kybermittarin kypsyysraportti (R2)</t>
  </si>
  <si>
    <t>Cybersecurity maturity report (R2)</t>
  </si>
  <si>
    <t>Kommentti ja viittaukset</t>
  </si>
  <si>
    <t>Comments and references</t>
  </si>
  <si>
    <t>The organisation should identify its role in providing critical services to the society and manage the related risks accordingly.</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</si>
  <si>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</si>
  <si>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ja hallita riskejä sen mukaisesti.</t>
  </si>
  <si>
    <t>Organisaation tulee tunnistaa oma roolinsa yhteiskunnan kannalta kriittisten palveluiden tuottamisessa, tietää mitä näiden palveluiden tuottaminen vaatii ja ymmärtää millaiset vaikutukset palveluiden vikaantumisella saattaisi olla.</t>
  </si>
  <si>
    <t>Organisaation ylimmällä johdolla on näkyvyys tärkeimpiin riskipäätöksiin läpi koko organisaation.</t>
  </si>
  <si>
    <t>(Yhteiskunnalle kriittisten) palveluiden tuottamiseen tarvittava data on tunnistettu ja dokumentoitu.</t>
  </si>
  <si>
    <t>Palveluiden tuottamiseen tarvittavat prosessit on tunnistettu ja dokumentoitu.</t>
  </si>
  <si>
    <t>Palveluiden tuottamiseen tarvittavat järjestelmät (IT- ja OT-omaisuus) on tunnistettu ja dokumentoitu.</t>
  </si>
  <si>
    <t>Palveluiden tuottamiseen tarvittavat toimitusketjut on tunnistettu ja dokumentoitu.</t>
  </si>
  <si>
    <t>Palveluiden tuottamiseen tarvittavat tilat ja laitteet on tunnistettu ja dokumentoitu.</t>
  </si>
  <si>
    <t>Palvelujen heikentymisen tai keskeytymisen aiheuttamat seurannaisvaikutukset yhteiskunnalle on tunnistettu ja dokumentoitu.</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</si>
  <si>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</si>
  <si>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Kaikki resurssit (data, prosessit, järjestelmät, tilat ja toimitusketjut), joita tarvitaan (yhteiskunnalle kriittisten) palveluiden tuottamiseen, ovat organisaation turvallisuuden hallinnan politiikkojen ja prosessien piirissä.</t>
  </si>
  <si>
    <t>Kaikki resurssit (data, prosessit, järjestelmät, tilat ja toimitusketjut), joita tarvitaan yhteiskunnallisesti kriittisten palvelujen tuottamiseen, ovat organisaation riskienhallinnan politiikkojen ja prosessien piirissä.</t>
  </si>
  <si>
    <t>Johtoryhmän nimetyllä jäsenellä on vastuu palveluiden tuottamiseen tarvittavien tietoverkkojen ja -järjestelmien turvallisuuden tasosta. Henkilö ohjaa johtoryhmän säännöllistä keskustelua aiheesta.</t>
  </si>
  <si>
    <t>Johtoryhmä asettaa suunnan ja tahtotilan, joista johdetaan tehokkaita toimintatapoja tietoverkkojen ja -järjestelmien turvallisuuden valvontaan ja ohjaukseen.</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</si>
  <si>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</si>
  <si>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Riskienhallintaprosessissa ja -päätöksenteossa otetaan huomioon resurssit (data, prosessit, järjestelmät, laitteet ja toimitusketju), kriittinen ajanjakso ja seurannaisvaikutukset [kts. CRITICAL-1b-h].</t>
  </si>
  <si>
    <t>Hallintasuunnitelma rajoittuu tunnettuihin hyökkäyksiin, mutta kattaa perusteellisesti näiden hyökkäysten todennäköiset vaikutukset.</t>
  </si>
  <si>
    <t>Hallintasuunnitelma on dokumentoitu ja se jaetaan kaikille relevanteille sidosryhmille.</t>
  </si>
  <si>
    <t>Hallintasuunnitelma perustuu (yhteiskunnalle kriittisten palveluiden tuottamiseen tarvittavien) tietoverkkojen ja -järjestelmien riskien perusteelliseen tunnistamiseen ja ymmärtämiseen.</t>
  </si>
  <si>
    <t>Hallintasuunnitelma on dokumentoitu ja integroitu osaksi organisaation laajempaa liiketoiminnan ja toimitusketjujen jatkuvuudenhallintaa.</t>
  </si>
  <si>
    <t>Kaikki yhteiskunnalle kriittisten palveluiden tuottamiseen osallistuvat organisaation liiketoimintayksiköt ovat saaneet ja sisäistäneet hallintasuunnitelman.</t>
  </si>
  <si>
    <t>Johtoryhmä käsittelee palveluiden tuottamiseen tarvittavien tietoverkkojen ja -järjestelmien turvallisuuden tasoa säännöllisesti; käyttäen pohjana ajantasaista ja tarkkaa tietoa sekä organisaation ammattilaisten asiantuntemusta.</t>
  </si>
  <si>
    <t>Riskienhallinnan päätöksentekoa voidaan tarvittaessa delegoida tai korottaa ("escalate") läpi koko organisaation sellaisille henkilöille, joilla on sopivat tiedot, taidot ja valtuudet päätösten tekemiseen.</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</si>
  <si>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</si>
  <si>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</si>
  <si>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Riippuvuuksien tunnistamiseen kuuluu, että organisaatio tunnistaa ja ymmärtää perusteellisesti (toiminnan osa-alueen toimintavarmuuden kannalta) tärkeimmät ulkoiset suhteet toimittajiin, alihankkijoihin ja muihin kolmansiin osapuoliin.</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</si>
  <si>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</si>
  <si>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</si>
  <si>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Organisaation tulee käyttää lokien ja muiden lähteiden kautta kerättyä tietoa saadakseen selkeän yleiskuvan operatiivisen toiminnan ja kyberturvallisuuden tilasta.</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</si>
  <si>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</si>
  <si>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</si>
  <si>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</si>
  <si>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</si>
  <si>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</si>
  <si>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Current</t>
  </si>
  <si>
    <t>KM70</t>
  </si>
  <si>
    <t>KM71</t>
  </si>
  <si>
    <t>KM72</t>
  </si>
  <si>
    <t>Previous</t>
  </si>
  <si>
    <t>Reference</t>
  </si>
  <si>
    <t>Referenssi</t>
  </si>
  <si>
    <t>Nykytila</t>
  </si>
  <si>
    <t>Edellinen</t>
  </si>
  <si>
    <t>MIL0</t>
  </si>
  <si>
    <t>MIL1</t>
  </si>
  <si>
    <t>MIl2</t>
  </si>
  <si>
    <t>MIL3</t>
  </si>
  <si>
    <t>Kyberuhat</t>
  </si>
  <si>
    <t>Henkilöstö</t>
  </si>
  <si>
    <t>Kriittiset
palvelut</t>
  </si>
  <si>
    <t>Riskien
hallinta</t>
  </si>
  <si>
    <t>Toimitus
ketjut</t>
  </si>
  <si>
    <t>Pääsyn
hallinta</t>
  </si>
  <si>
    <t>Kyber
häiriöt</t>
  </si>
  <si>
    <t>Kehitys
ohjelma</t>
  </si>
  <si>
    <t>Kyber
arkkitehtuuri</t>
  </si>
  <si>
    <t>Report labels</t>
  </si>
  <si>
    <t>Referenssiryhmän keskiarvo</t>
  </si>
  <si>
    <t>Report colourschema</t>
  </si>
  <si>
    <t>KM73</t>
  </si>
  <si>
    <t>Activities required for progressing to Maturity Level 1</t>
  </si>
  <si>
    <t>KM62</t>
  </si>
  <si>
    <t>Current Maturity Level</t>
  </si>
  <si>
    <t>Previous Maturity Level</t>
  </si>
  <si>
    <t>Reference Group</t>
  </si>
  <si>
    <t>KM74</t>
  </si>
  <si>
    <t>KM63</t>
  </si>
  <si>
    <t xml:space="preserve"> Following Cybersecurity Domains</t>
  </si>
  <si>
    <t xml:space="preserve"> Kyberturvallisuuden osioiden mukaisesti</t>
  </si>
  <si>
    <t>KM64</t>
  </si>
  <si>
    <t>KM65</t>
  </si>
  <si>
    <t xml:space="preserve"> Following an indicative mapping from C2M2 to NIST Framework Core</t>
  </si>
  <si>
    <t>Yksityiskohtainen NIST Cybersecurity Framework Core -raportti</t>
  </si>
  <si>
    <t>Detailed NIST Cybersecurity Framework Core report</t>
  </si>
  <si>
    <t>Nuläget</t>
  </si>
  <si>
    <t>Föregående</t>
  </si>
  <si>
    <t>Referens</t>
  </si>
  <si>
    <t>Nivå 0</t>
  </si>
  <si>
    <t>Nivå 1</t>
  </si>
  <si>
    <t>Nivå 2</t>
  </si>
  <si>
    <t>Nivå 3</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</si>
  <si>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</si>
  <si>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</si>
  <si>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Tehdyt riskienhallintapäätökset käydään läpi aika ajoin, jotta varmistutaan siitä, että ne ovat pysyneet relevantteina ja pätevinä.</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</si>
  <si>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</si>
  <si>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</si>
  <si>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</si>
  <si>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Values entered into this table are presented in the automated reports</t>
  </si>
  <si>
    <t>Tähän taulukkoon syötetyt vertailutiedot esitetään raporteissa.</t>
  </si>
  <si>
    <t>Worksheet general parameters.</t>
  </si>
  <si>
    <t>Parameter area</t>
  </si>
  <si>
    <t>Energy</t>
  </si>
  <si>
    <t>Logistics</t>
  </si>
  <si>
    <t>Food and Agriculture</t>
  </si>
  <si>
    <t>Financial Services</t>
  </si>
  <si>
    <t>Healthcare and Publich Health</t>
  </si>
  <si>
    <t>Energiförsörjning</t>
  </si>
  <si>
    <t>Logistik</t>
  </si>
  <si>
    <t>Report domains</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</si>
  <si>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</si>
  <si>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</si>
  <si>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Quick guide for exporting results (Microsoft Office Excel 2016)</t>
  </si>
  <si>
    <t>Pikaohjeet tulosten vientiin (Microsoft Office Excel 2016)</t>
  </si>
  <si>
    <t>2 - Partiellt implementerad</t>
  </si>
  <si>
    <t>3 - Mestadels implementerad</t>
  </si>
  <si>
    <t>4 - Helt implementerad</t>
  </si>
  <si>
    <t>Livsmedelsförsörjning</t>
  </si>
  <si>
    <t>Finansbranschen</t>
  </si>
  <si>
    <t>Hälso- och sjukvård</t>
  </si>
  <si>
    <t>Livsmedel - Primärproduktion</t>
  </si>
  <si>
    <t>Livsmedel - Livsmedelsindustri</t>
  </si>
  <si>
    <t>Livsmedel - Handel och distribution</t>
  </si>
  <si>
    <t>Livsmedel - Övrig</t>
  </si>
  <si>
    <t>Energi - Kraftekonomi</t>
  </si>
  <si>
    <t>Energi - Olja</t>
  </si>
  <si>
    <t>Energi - Övrig</t>
  </si>
  <si>
    <t>Finans - Finansiell service</t>
  </si>
  <si>
    <t>Finans - Försäkringsbranschen</t>
  </si>
  <si>
    <t>Finans - Övrig</t>
  </si>
  <si>
    <t>Industri - Kemi</t>
  </si>
  <si>
    <t>Industri - Skog</t>
  </si>
  <si>
    <t>Industri - MIL</t>
  </si>
  <si>
    <t>Industri - Plast och gummi</t>
  </si>
  <si>
    <t>Industri - Bygg</t>
  </si>
  <si>
    <t>Industri - Teknik</t>
  </si>
  <si>
    <t>Industri - Övrig</t>
  </si>
  <si>
    <t>Logistik - Lufttransporter</t>
  </si>
  <si>
    <t>Logistik - Landtransporter</t>
  </si>
  <si>
    <t>Logistik - Sjötransporter</t>
  </si>
  <si>
    <t>Logistik - Övrig</t>
  </si>
  <si>
    <t>Hälso - Hälso- och sjukvård</t>
  </si>
  <si>
    <t>Hälso - Vattenförsörjning</t>
  </si>
  <si>
    <t>Hälso - Övrig</t>
  </si>
  <si>
    <t>Energy - Power</t>
  </si>
  <si>
    <t>Energy - Oil</t>
  </si>
  <si>
    <t>Energy - Other</t>
  </si>
  <si>
    <t>Finance - Financial Services</t>
  </si>
  <si>
    <t>Finance - Insurance</t>
  </si>
  <si>
    <t>Finance - Other</t>
  </si>
  <si>
    <t>Critical Manufacturing - Chemistry</t>
  </si>
  <si>
    <t>Critical Manufacturing - Forestry</t>
  </si>
  <si>
    <t>Critical Manufacturing - Military</t>
  </si>
  <si>
    <t>Critical Manufacturing - Plastic and rubber</t>
  </si>
  <si>
    <t>Critical Manufacturing - Construction</t>
  </si>
  <si>
    <t>Critical Manufacturing - Technology</t>
  </si>
  <si>
    <t>Critical Manufacturing - Other</t>
  </si>
  <si>
    <t>Logistics - Air transport</t>
  </si>
  <si>
    <t>Logistics - Ground transport</t>
  </si>
  <si>
    <t>Logistics - Sea transport</t>
  </si>
  <si>
    <t>Logistics - Other</t>
  </si>
  <si>
    <t>Public health - Healthcare</t>
  </si>
  <si>
    <t>Public health - Water and waste</t>
  </si>
  <si>
    <t>Public health - Other</t>
  </si>
  <si>
    <t>Food and Agriculture - Agriculture</t>
  </si>
  <si>
    <t>Food and Agriculture - Foodstuff</t>
  </si>
  <si>
    <t>Food and Agriculture - Trade and distribution</t>
  </si>
  <si>
    <t>Food and Agriculture - Other</t>
  </si>
  <si>
    <t>NB! Blue colour text is used intentionally for the formatting of reports.</t>
  </si>
  <si>
    <t>1. Små systemiska verkningar</t>
  </si>
  <si>
    <t>2. Stora systemiska verkningar</t>
  </si>
  <si>
    <t>3. Förlamande systemiska verkningar</t>
  </si>
  <si>
    <t>ASSET-1g</t>
  </si>
  <si>
    <t>ASSET-1h</t>
  </si>
  <si>
    <t>ASSET-1i</t>
  </si>
  <si>
    <t>ASSET-2g</t>
  </si>
  <si>
    <t>ASSET-2h</t>
  </si>
  <si>
    <t>ASSET-2i</t>
  </si>
  <si>
    <t>RISK-2f</t>
  </si>
  <si>
    <t>RISK-2g</t>
  </si>
  <si>
    <t>RISK-2h</t>
  </si>
  <si>
    <t>RISK-2i</t>
  </si>
  <si>
    <t>RISK-2j</t>
  </si>
  <si>
    <t>RISK-2k</t>
  </si>
  <si>
    <t>RISK-2l</t>
  </si>
  <si>
    <t>RISK-2m</t>
  </si>
  <si>
    <t>RISK-4a</t>
  </si>
  <si>
    <t>RISK-4b</t>
  </si>
  <si>
    <t>RISK-4c</t>
  </si>
  <si>
    <t>RISK-4d</t>
  </si>
  <si>
    <t>RISK-4e</t>
  </si>
  <si>
    <t>RISK-5a</t>
  </si>
  <si>
    <t>RISK-5b</t>
  </si>
  <si>
    <t>RISK-5c</t>
  </si>
  <si>
    <t>RISK-5d</t>
  </si>
  <si>
    <t>RISK-5e</t>
  </si>
  <si>
    <t>RISK-5f</t>
  </si>
  <si>
    <t>ACCESS-2i</t>
  </si>
  <si>
    <t>ACCESS-3h</t>
  </si>
  <si>
    <t>ACCESS-3i</t>
  </si>
  <si>
    <t>ACCESS-4a</t>
  </si>
  <si>
    <t>ACCESS-4b</t>
  </si>
  <si>
    <t>ACCESS-4c</t>
  </si>
  <si>
    <t>ACCESS-4d</t>
  </si>
  <si>
    <t>ACCESS-4e</t>
  </si>
  <si>
    <t>ACCESS-4f</t>
  </si>
  <si>
    <t>SITUATION-1e</t>
  </si>
  <si>
    <t>RESPONSE-3k</t>
  </si>
  <si>
    <t>RESPONSE-4h</t>
  </si>
  <si>
    <t>RESPONSE-4i</t>
  </si>
  <si>
    <t>RESPONSE-4j</t>
  </si>
  <si>
    <t>RESPONSE-4k</t>
  </si>
  <si>
    <t>RESPONSE-4l</t>
  </si>
  <si>
    <t>RESPONSE-4m</t>
  </si>
  <si>
    <t>RESPONSE-4n</t>
  </si>
  <si>
    <t>RESPONSE-4o</t>
  </si>
  <si>
    <t>RESPONSE-4p</t>
  </si>
  <si>
    <t>RESPONSE-4q</t>
  </si>
  <si>
    <t>RESPONSE-5a</t>
  </si>
  <si>
    <t>RESPONSE-5b</t>
  </si>
  <si>
    <t>RESPONSE-5c</t>
  </si>
  <si>
    <t>RESPONSE-5d</t>
  </si>
  <si>
    <t>RESPONSE-5e</t>
  </si>
  <si>
    <t>RESPONSE-5f</t>
  </si>
  <si>
    <t>WORKFORCE-3g</t>
  </si>
  <si>
    <t>ARCHITECTURE-1j</t>
  </si>
  <si>
    <t>ARCHITECTURE-2d</t>
  </si>
  <si>
    <t>ARCHITECTURE-2e</t>
  </si>
  <si>
    <t>ARCHITECTURE-2f</t>
  </si>
  <si>
    <t>ARCHITECTURE-2g</t>
  </si>
  <si>
    <t>ARCHITECTURE-2h</t>
  </si>
  <si>
    <t>ARCHITECTURE-2i</t>
  </si>
  <si>
    <t>ARCHITECTURE-2j</t>
  </si>
  <si>
    <t>ARCHITECTURE-2k</t>
  </si>
  <si>
    <t>ARCHITECTURE-2l</t>
  </si>
  <si>
    <t>ARCHITECTURE-3e</t>
  </si>
  <si>
    <t>ARCHITECTURE-3f</t>
  </si>
  <si>
    <t>ARCHITECTURE-3g</t>
  </si>
  <si>
    <t>ARCHITECTURE-3h</t>
  </si>
  <si>
    <t>ARCHITECTURE-3i</t>
  </si>
  <si>
    <t>ARCHITECTURE-3j</t>
  </si>
  <si>
    <t>ARCHITECTURE-5h</t>
  </si>
  <si>
    <t>ARCHITECTURE-6a</t>
  </si>
  <si>
    <t>ARCHITECTURE-6b</t>
  </si>
  <si>
    <t>ARCHITECTURE-6c</t>
  </si>
  <si>
    <t>ARCHITECTURE-6d</t>
  </si>
  <si>
    <t>ARCHITECTURE-6e</t>
  </si>
  <si>
    <t>ARCHITECTURE-6f</t>
  </si>
  <si>
    <t>RISK-4</t>
  </si>
  <si>
    <t>RISK-5</t>
  </si>
  <si>
    <t>ACCESS-4</t>
  </si>
  <si>
    <t>RESPONSE-5</t>
  </si>
  <si>
    <t>ARCHITECTURE-6</t>
  </si>
  <si>
    <t>THIRDPARTY-1a</t>
  </si>
  <si>
    <t>THIRDPARTY-1b</t>
  </si>
  <si>
    <t>THIRDPARTY-1c</t>
  </si>
  <si>
    <t>THIRDPARTY-1d</t>
  </si>
  <si>
    <t>THIRDPARTY-1e</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</si>
  <si>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</si>
  <si>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</si>
  <si>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</si>
  <si>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</si>
  <si>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</si>
  <si>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</si>
  <si>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</si>
  <si>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</si>
  <si>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</si>
  <si>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</si>
  <si>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</si>
  <si>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</si>
  <si>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</si>
  <si>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</si>
  <si>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THIRDPARTY-3e</t>
  </si>
  <si>
    <t>THIRDPARTY-3f</t>
  </si>
  <si>
    <t>Asset, Change, and Configuration Management (ASSET)</t>
  </si>
  <si>
    <t>The IT and OT asset inventory includes assets within the function that may be leveraged to achieve a threat objective</t>
  </si>
  <si>
    <t>Inventoried IT and OT assets are prioritized based on defined criteria that include importance to the delivery of the function</t>
  </si>
  <si>
    <t>The IT and OT asset inventory is current, that is, it is updated periodically and according to defined triggers, such as system changes</t>
  </si>
  <si>
    <t>Data is destroyed or securely removed from IT and OT assets prior to redeployment and at end of life</t>
  </si>
  <si>
    <t>The information asset inventory includes information assets within the function that may be leveraged to achieve a threat objective</t>
  </si>
  <si>
    <t>The information asset inventory is current, that is, it is updated periodically and according to defined triggers, such as system changes</t>
  </si>
  <si>
    <t>Configuration baselines are established, at least in an ad hoc manner</t>
  </si>
  <si>
    <t>Configuration baselines are used to configure assets at deployment and restoration</t>
  </si>
  <si>
    <t>Configuration baselines are reviewed and updated periodically and according to defined triggers, such as system changes and changes to the cybersecurity architecture</t>
  </si>
  <si>
    <t>Change management practices address the full lifecycle of assets (for example, acquisition, deployment, operation, retirement)</t>
  </si>
  <si>
    <t>Documented procedures are established, followed, and maintained for activities in the ASSET domain</t>
  </si>
  <si>
    <t>Up-to-date policies or other organizational directives define requirements for activities in the ASSET domain</t>
  </si>
  <si>
    <t>Responsibility, accountability, and authority for the performance of activities in the ASSET domain are assigned to personnel</t>
  </si>
  <si>
    <t>The effectiveness of activities in the ASSET domain is evaluated and tracked</t>
  </si>
  <si>
    <t>Threat and Vulnerability Management (THREAT)</t>
  </si>
  <si>
    <t>Information sources to support cybersecurity vulnerability discovery are identified, at least in an ad hoc manner</t>
  </si>
  <si>
    <t>Cybersecurity vulnerability assessments are performed, at least in an ad hoc manner</t>
  </si>
  <si>
    <t>Cybersecurity vulnerabilities that are relevant to the delivery of the function are mitigated, at least in an ad hoc manner</t>
  </si>
  <si>
    <t>Cybersecurity vulnerability assessments are performed periodically and according to defined triggers, such as system changes and external events</t>
  </si>
  <si>
    <t>Identified cybersecurity vulnerabilities are analyzed and prioritized, and are addressed accordingly</t>
  </si>
  <si>
    <t>Internal and external information sources to support threat management activities are identified, at least in an ad hoc manner</t>
  </si>
  <si>
    <t>Threats that are relevant to the delivery of the function are addressed, at least in an ad hoc manner</t>
  </si>
  <si>
    <t>The threat profile for the function is updated periodically and according to defined triggers, such as system changes and external events</t>
  </si>
  <si>
    <t>Secure, near-real-time methods are used for receiving and sharing threat information to enable rapid analysis and action</t>
  </si>
  <si>
    <t>Documented procedures are established, followed, and maintained for activities in the THREAT domain</t>
  </si>
  <si>
    <t>Up-to-date policies or other organizational directives define requirements for activities in the THREAT domain</t>
  </si>
  <si>
    <t>Responsibility, accountability, and authority for the performance of activities in the THREAT domain are assigned to personnel</t>
  </si>
  <si>
    <t>The effectiveness of activities in the THREAT domain is evaluated and tracked</t>
  </si>
  <si>
    <t>Risk Management (RISK)</t>
  </si>
  <si>
    <t>The organization has a strategy for cyber risk management, which may be developed and managed in an ad hoc manner</t>
  </si>
  <si>
    <t>Information from RISK domain activities is communicated to relevant stakeholders</t>
  </si>
  <si>
    <t>Governance for the cyber risk management program is established and maintained</t>
  </si>
  <si>
    <t>Cyber risks are identified, at least in an ad hoc manner</t>
  </si>
  <si>
    <t>Identified cyber risks are consolidated into categories (for example, data breaches, insider mistakes, ransomware, OT control takeover) to facilitate management at the category level</t>
  </si>
  <si>
    <t>Stakeholders from appropriate operations and business areas participate in the identification of cyber risks</t>
  </si>
  <si>
    <t>Cyber risk categories and cyber risks are documented in a risk register or other artifact</t>
  </si>
  <si>
    <t>Cyber risk categories and cyber risks are assigned to risk owners</t>
  </si>
  <si>
    <t>Cyber risk identification activities are performed periodically and according to defined triggers, such as system changes and external events</t>
  </si>
  <si>
    <t>Threat management information from THREAT domain activities is used to update cyber risks and identify new risks</t>
  </si>
  <si>
    <t>Information from THIRD-PARTIES domain activities is used to update cyber risks and identify new risks</t>
  </si>
  <si>
    <t>Cyber risks are prioritized based on estimated impact, at least in an ad hoc manner</t>
  </si>
  <si>
    <t>A defined method is used to select and implement risk responses based on analysis and prioritization</t>
  </si>
  <si>
    <t>Cybersecurity controls are evaluated to determine whether they are designed appropriately and are operating as intended to mitigate identified cyber risks</t>
  </si>
  <si>
    <t>Risk responses (such as mitigate, accept, avoid, or transfer) are reviewed periodically by leadership to determine whether they are still appropriate</t>
  </si>
  <si>
    <t>Documented procedures are established, followed, and maintained for activities in the RISK domain</t>
  </si>
  <si>
    <t>Up-to-date policies or other organizational directives define requirements for activities in the RISK domain</t>
  </si>
  <si>
    <t>Responsibility, accountability, and authority for the performance of activities in the RISK domain are assigned to personnel</t>
  </si>
  <si>
    <t>The effectiveness of activities in the RISK domain is evaluated and tracked</t>
  </si>
  <si>
    <t>Identity and Access Management (ACCESS)</t>
  </si>
  <si>
    <t>Identities are provisioned, at least in an ad hoc manner, for personnel and other entities such as services and devices that require access to assets (note that this does not preclude shared identities)</t>
  </si>
  <si>
    <t>Credentials (such as passwords, smartcards, certificates, and keys) are issued for personnel and other entities that require access to assets, at least in an ad hoc manner</t>
  </si>
  <si>
    <t>Logical access controls are implemented, at least in an ad hoc manner</t>
  </si>
  <si>
    <t>Logical access requirements incorporate the principle of least privilege</t>
  </si>
  <si>
    <t>Logical access requests are reviewed and approved by the asset owner</t>
  </si>
  <si>
    <t>Logical access privileges are reviewed and updated to ensure conformance with access requirements periodically and according to defined triggers, such as changes to organizational structure, and after any temporary elevation of privileges</t>
  </si>
  <si>
    <t>Physical access controls (such as fences, locks, and signage) are implemented, at least in an ad hoc manner</t>
  </si>
  <si>
    <t>Physical access logs are maintained, at least in an ad hoc manner</t>
  </si>
  <si>
    <t>Physical access requirements incorporate the principle of least privilege</t>
  </si>
  <si>
    <t>Physical access requests are reviewed and approved by the asset owner</t>
  </si>
  <si>
    <t>Physical access privileges are reviewed and updated</t>
  </si>
  <si>
    <t>Physical access is monitored to identify potential cybersecurity events</t>
  </si>
  <si>
    <t>Documented procedures are established, followed, and maintained for activities in the ACCESS domain</t>
  </si>
  <si>
    <t>Up-to-date policies or other organizational directives define requirements for activities in the ACCESS domain</t>
  </si>
  <si>
    <t>Responsibility, accountability, and authority for the performance of activities in the ACCESS domain are assigned to personnel</t>
  </si>
  <si>
    <t>The effectiveness of activities in the ACCESS domain is evaluated and tracked</t>
  </si>
  <si>
    <t>Situational Awareness (SITUATION)</t>
  </si>
  <si>
    <t>Logging is occurring for assets within the function that may be leveraged to achieve a threat objective, wherever feasible</t>
  </si>
  <si>
    <t>Periodic reviews of log data or other cybersecurity monitoring activities are performed, at least in an ad hoc manner</t>
  </si>
  <si>
    <t>Indicators of anomalous activity are established and maintained based on system logs, data flows, network baselines, cybersecurity events, and architecture and are monitored across the IT and OT environments</t>
  </si>
  <si>
    <t>Alarms and alerts are configured and maintained to support the identification of cybersecurity events</t>
  </si>
  <si>
    <t>Risk analysis information (RISK-3d) is used to identify indicators of anomalous activity</t>
  </si>
  <si>
    <t>Indicators of anomalous activity are evaluated and updated periodically and according to defined triggers, such as system changes and external events</t>
  </si>
  <si>
    <t>Situational awareness reporting requirements have been defined and address timely dissemination of cybersecurity information to organization-defined stakeholders</t>
  </si>
  <si>
    <t>Relevant information from outside the organization is collected and made available across the organization to enhance situational awareness</t>
  </si>
  <si>
    <t>Documented procedures are established, followed, and maintained for activities in the SITUATION domain</t>
  </si>
  <si>
    <t>Up-to-date policies or other organizational directives define requirements for activities in the SITUATION domain</t>
  </si>
  <si>
    <t>Responsibility, accountability, and authority for the performance of activities in the SITUATION domain are assigned to personnel</t>
  </si>
  <si>
    <t>The effectiveness of activities in the SITUATION domain is evaluated and tracked</t>
  </si>
  <si>
    <t>Event and Incident Response, Continuity of Operations (RESPONSE)</t>
  </si>
  <si>
    <t>Criteria are established for cybersecurity event detection (for example, what constitutes a cybersecurity event, where to look for cybersecurity events)</t>
  </si>
  <si>
    <t>Situational awareness for the function is monitored to support the identification of cybersecurity events</t>
  </si>
  <si>
    <t>Cybersecurity events are declared to be incidents based on established criteria</t>
  </si>
  <si>
    <t>Cybersecurity incident declaration criteria are updated periodically and according to defined triggers, such as organizational changes, lessons learned from plan execution, or newly identified threats</t>
  </si>
  <si>
    <t>Criteria for cybersecurity incident declaration are aligned with cyber risk prioritization criteria (RISK-3b)</t>
  </si>
  <si>
    <t>Reporting of incidents is performed (for example, internal reporting, ICS-CERT, relevant ISACs), at least in an ad hoc manner</t>
  </si>
  <si>
    <t>Cybersecurity incident response plans that address all phases of the incident lifecycle are established and maintained</t>
  </si>
  <si>
    <t>Continuity plans are developed to sustain and restore operation of the function if a cybersecurity event or incident occurs, at least in an ad hoc manner</t>
  </si>
  <si>
    <t>Data backups are available and tested, at least in an ad hoc manner</t>
  </si>
  <si>
    <t>IT and OT assets requiring spares are identified, at least in an ad hoc manner</t>
  </si>
  <si>
    <t>Continuity plans are tested through evaluations and exercises periodically and according to defined triggers, such as system changes and external events</t>
  </si>
  <si>
    <t>Data backups are logically or physically separated from source data</t>
  </si>
  <si>
    <t>Spares for selected IT and OT assets are available</t>
  </si>
  <si>
    <t>Cybersecurity incident criteria that trigger the execution of continuity plans are established and communicated to incident response and continuity management personnel</t>
  </si>
  <si>
    <t>Documented procedures are established, followed, and maintained for activities in the RESPONSE domain</t>
  </si>
  <si>
    <t>Up-to-date policies or other organizational directives define requirements for activities in the RESPONSE domain</t>
  </si>
  <si>
    <t>Responsibility, accountability, and authority for the performance of activities in the RESPONSE domain are assigned to personnel</t>
  </si>
  <si>
    <t>The effectiveness of activities in the RESPONSE domain is evaluated and tracked</t>
  </si>
  <si>
    <t>Third-Party Risk Management (THIRD-PARTIES)</t>
  </si>
  <si>
    <t>Important IT and OT third-party dependencies are identified (that is, internal and external parties on which the delivery of the function depends, including operating partners), at least in an ad hoc manner</t>
  </si>
  <si>
    <t>Third parties are prioritized according to established criteria (for example, importance to the delivery of the function, impact of a compromise or disruption, ability to negotiate cybersecurity requirements within contracts)</t>
  </si>
  <si>
    <t>Escalated prioritization is assigned to suppliers and other third parties whose compromise or disruption could cause significant consequences (for example, single-source suppliers, suppliers with privileged access)</t>
  </si>
  <si>
    <t>Prioritization of suppliers and other third parties is updated periodically and according to defined triggers, such as system changes and external events</t>
  </si>
  <si>
    <t>The selection of suppliers and other third parties includes consideration of their cybersecurity qualifications, at least in an ad hoc manner</t>
  </si>
  <si>
    <t>The selection of products and services includes consideration of their cybersecurity capabilities, at least in an ad hoc manner</t>
  </si>
  <si>
    <t>A defined method is followed to identify cybersecurity requirements and implement associated controls that protect against the risks arising from suppliers and other third parties</t>
  </si>
  <si>
    <t>A defined method is followed to evaluate and select suppliers and other third parties</t>
  </si>
  <si>
    <t>More rigorous cybersecurity controls are implemented for higher priority suppliers and other third parties</t>
  </si>
  <si>
    <t>Suppliers and other third parties periodically attest to their ability to meet cybersecurity requirements</t>
  </si>
  <si>
    <t>Cybersecurity requirements for suppliers and other third parties include secure software and secure product development requirements where appropriate</t>
  </si>
  <si>
    <t>Selection criteria include consideration of safeguards against counterfeit or compromised software, hardware, and services</t>
  </si>
  <si>
    <t>Adequate resources (people, funding, and tools) are provided to support activities in the THIRD-PARTIES domain</t>
  </si>
  <si>
    <t>Up-to-date policies or other organizational directives define requirements for activities in the THIRD-PARTIES domain</t>
  </si>
  <si>
    <t>Personnel performing activities in the THIRD-PARTIES domain have the skills and knowledge needed to perform their assigned responsibilities</t>
  </si>
  <si>
    <t>The effectiveness of activities in the THIRD-PARTIES domain is evaluated and tracked</t>
  </si>
  <si>
    <t>Workforce Management (WORKFORCE)</t>
  </si>
  <si>
    <t>Cybersecurity responsibilities are assigned to specific roles, including external service providers</t>
  </si>
  <si>
    <t>Cybersecurity responsibilities are documented</t>
  </si>
  <si>
    <t>Cybersecurity responsibilities and job requirements are reviewed and updated periodically and according to defined triggers, such as system changes and changes to organizational structure</t>
  </si>
  <si>
    <t>Cybersecurity knowledge, skill, and ability requirements and gaps are identified for both current and future operational needs, at least in an ad hoc manner</t>
  </si>
  <si>
    <t>The effectiveness of training programs is evaluated periodically, and improvements are made as appropriate</t>
  </si>
  <si>
    <t>Personnel vetting (for example, background checks, drug tests) is performed at hire, at least in an ad hoc manner</t>
  </si>
  <si>
    <t>Personnel separation procedures address cybersecurity, at least in an ad hoc manner</t>
  </si>
  <si>
    <t>The effectiveness of cybersecurity awareness activities is evaluated periodically and according to defined triggers, such as system changes and external events, and improvements are made as appropriate</t>
  </si>
  <si>
    <t>Documented procedures are established, followed, and maintained for activities in the WORKFORCE domain</t>
  </si>
  <si>
    <t>Up-to-date policies or other organizational directives define requirements for activities in the WORKFORCE domain</t>
  </si>
  <si>
    <t>Responsibility, accountability, and authority for the performance of activities in the WORKFORCE domain are assigned to personnel</t>
  </si>
  <si>
    <t>The effectiveness of activities in the WORKFORCE domain is evaluated and tracked</t>
  </si>
  <si>
    <t>Cybersecurity Architecture (ARCHITECTURE)</t>
  </si>
  <si>
    <t>The organization has a strategy for cybersecurity architecture, which may be developed and managed in an ad hoc manner</t>
  </si>
  <si>
    <t>The cybersecurity architecture establishes and maintains cybersecurity requirements for the organization’s assets</t>
  </si>
  <si>
    <t>Cybersecurity controls are selected and implemented to meet cybersecurity requirements</t>
  </si>
  <si>
    <t>Conformance of the organization’s systems and networks to the cybersecurity architecture is evaluated periodically and according to defined triggers, such as system changes and external events</t>
  </si>
  <si>
    <t>The organization’s IT systems are separated from OT systems through segmentation, either through physical means or logical means, at least in an ad hoc manner</t>
  </si>
  <si>
    <t>Network protections incorporate the principles of least privilege and least functionality</t>
  </si>
  <si>
    <t>Network protections are defined and enforced for selected asset types according to asset risk and priority (for example, internal assets, perimeter assets, assets connected to the organization’s Wi-Fi, cloud assets, remote access, and externally owned devices)</t>
  </si>
  <si>
    <t>Web traffic and email are monitored, analyzed, and controlled (for example, malicious link blocking, suspicious download blocking, email authentication techniques, IP address blocking)</t>
  </si>
  <si>
    <t>All assets are segmented into distinct security zones based on cybersecurity requirements</t>
  </si>
  <si>
    <t>The cybersecurity architecture enables the isolation of compromised assets</t>
  </si>
  <si>
    <t>The principle of least privilege (for example, limiting administrative access for users and service accounts) is enforced</t>
  </si>
  <si>
    <t>The principle of least functionality (for example, limiting services, limiting applications, limiting ports, limiting connected devices) is enforced</t>
  </si>
  <si>
    <t>Security applications are required as an element of device configuration where feasible (for example, endpoint detection and response, host-based firewalls)</t>
  </si>
  <si>
    <t>The use of removeable media is controlled (for example, limiting the use of USB devices, managing external hard drives)</t>
  </si>
  <si>
    <t>Configuration of and changes to firmware are controlled throughout the asset lifecycle</t>
  </si>
  <si>
    <t>All software developed in-house is developed using secure software development practices</t>
  </si>
  <si>
    <t>The selection of all procured software includes consideration of the vendor’s secure software development practices</t>
  </si>
  <si>
    <t>The architecture review process evaluates the security of new and revised applications prior to deployment</t>
  </si>
  <si>
    <t>The authenticity of all software and firmware is validated prior to deployment</t>
  </si>
  <si>
    <t>Security testing (for example, static testing, dynamic testing, fuzz testing, penetration testing) is performed for in-house-developed and in-house-tailored applications periodically and according to defined triggers, such as system changes and external events</t>
  </si>
  <si>
    <t>Sensitive data is protected at rest, at least in an ad hoc manner</t>
  </si>
  <si>
    <t>Key management infrastructure (that is, key generation, key storage, key destruction, key update, and key revocation) is implemented to support cryptographic controls</t>
  </si>
  <si>
    <t>Controls to restrict the exfiltration of data (for example, data loss prevention tools) are implemented</t>
  </si>
  <si>
    <t>The cybersecurity architecture includes protections (such as full disk encryption) for data that is stored on assets that may be lost or stolen</t>
  </si>
  <si>
    <t>The cybersecurity architecture includes protections against unauthorized changes to software, firmware, and data</t>
  </si>
  <si>
    <t>Documented procedures are established, followed, and maintained for activities in the ARCHITECTURE domain</t>
  </si>
  <si>
    <t>Up-to-date policies or other organizational directives define requirements for activities in the ARCHITECTURE domain</t>
  </si>
  <si>
    <t>Responsibility, accountability, and authority for the performance of activities in the ARCHITECTURE domain are assigned to personnel</t>
  </si>
  <si>
    <t>The effectiveness of activities in the ARCHITECTURE domain is evaluated and tracked</t>
  </si>
  <si>
    <t>Cybersecurity Program Management (PROGRAM)</t>
  </si>
  <si>
    <t>The organization has a cybersecurity program strategy, which may be developed and managed in an ad hoc manner</t>
  </si>
  <si>
    <t>The cybersecurity program strategy defines goals and objectives for the organization’s cybersecurity activities</t>
  </si>
  <si>
    <t>The cybersecurity program strategy defines the organization’s approach to provide program oversight and governance for cybersecurity activities</t>
  </si>
  <si>
    <t>The cybersecurity program strategy identifies standards and guidelines intended to be followed by the program</t>
  </si>
  <si>
    <t>Senior management with proper authority provides support for the cybersecurity program, at least in an ad hoc manner</t>
  </si>
  <si>
    <t>Senior management sponsorship for the cybersecurity program is visible and active</t>
  </si>
  <si>
    <t>Responsibility for the cybersecurity program is assigned to a role with sufficient authority</t>
  </si>
  <si>
    <t>Cybersecurity program activities are periodically reviewed to ensure that they align with the cybersecurity program strategy</t>
  </si>
  <si>
    <t>Cybersecurity activities are independently reviewed to ensure conformance with cybersecurity policies and procedures, periodically and according to defined triggers, such as process changes</t>
  </si>
  <si>
    <t>Documented procedures are established, followed, and maintained for activities in the PROGRAM domain</t>
  </si>
  <si>
    <t>Up-to-date policies or other organizational directives define requirements for activities in the PROGRAM domain</t>
  </si>
  <si>
    <t>Responsibility, accountability, and authority for the performance of activities in the PROGRAM domain are assigned to personnel</t>
  </si>
  <si>
    <t>The effectiveness of activities in the PROGRAM domain is evaluated and tracked</t>
  </si>
  <si>
    <t>Control Logical Access</t>
  </si>
  <si>
    <t>Control Physical Access</t>
  </si>
  <si>
    <t>Establish and Maintain Cyber Risk Management Strategy and Program</t>
  </si>
  <si>
    <t>Identify and Prioritize Third Parties</t>
  </si>
  <si>
    <t>Implement Network Protections as an Element of the Cybersecurity Architecture</t>
  </si>
  <si>
    <t>Identify Cyber Risk</t>
  </si>
  <si>
    <t>Manage Third-Party Risk</t>
  </si>
  <si>
    <t>Respond to Threats and Share Threat Information</t>
  </si>
  <si>
    <t>Implement IT and OT Asset Security as an Element of the Cybersecurity Architecture</t>
  </si>
  <si>
    <t>Analyze Cyber Risk</t>
  </si>
  <si>
    <t>Implement Software Security as an Element of the Cybersecurity Architecture</t>
  </si>
  <si>
    <t>Respond to Cyber Risk</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</si>
  <si>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</si>
  <si>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</si>
  <si>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</si>
  <si>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</si>
  <si>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</si>
  <si>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</si>
  <si>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RISK-4-0</t>
  </si>
  <si>
    <t>RISK-5-0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</si>
  <si>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</si>
  <si>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</si>
  <si>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</si>
  <si>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ACCESS-4-0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</si>
  <si>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</si>
  <si>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RESPONSE-5-0</t>
  </si>
  <si>
    <t>ARCHITECTURE-6-0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</si>
  <si>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</si>
  <si>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</si>
  <si>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</si>
  <si>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</si>
  <si>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</si>
  <si>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</si>
  <si>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</si>
  <si>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</si>
  <si>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</si>
  <si>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</si>
  <si>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</si>
  <si>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</si>
  <si>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</si>
  <si>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</si>
  <si>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</si>
  <si>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</si>
  <si>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</si>
  <si>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Konfiguraation hallinta</t>
  </si>
  <si>
    <t>Muutoksenhallinta</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</si>
  <si>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</si>
  <si>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</si>
  <si>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Osallistujat</t>
  </si>
  <si>
    <t>EDELLINEN ARVIOINTI</t>
  </si>
  <si>
    <t>Kyberturvallisuuden kehitysalueet</t>
  </si>
  <si>
    <t>Kommentit</t>
  </si>
  <si>
    <t>Päivämäärä</t>
  </si>
  <si>
    <t>Haavoittuvuuksien vähentäminen</t>
  </si>
  <si>
    <t>Uhkien torjunta ja uhkatiedon jakaminen</t>
  </si>
  <si>
    <t>Kyberriskien tunnistaminen</t>
  </si>
  <si>
    <t>Riskien analysointi</t>
  </si>
  <si>
    <t>Riskeihin reagointi</t>
  </si>
  <si>
    <t>Identiteettien luominen ja hallinta</t>
  </si>
  <si>
    <t>Lokienhallinta</t>
  </si>
  <si>
    <t>Ympäristöjen valvonta</t>
  </si>
  <si>
    <t>Tilannekuvan ylläpito</t>
  </si>
  <si>
    <t>Tapahtumien havainnointi</t>
  </si>
  <si>
    <t>Kyberturvallisuus osana toiminnan jatkuvuutta</t>
  </si>
  <si>
    <t>Kyberturvallisuuteen keskittyvän henkilöstön kehittäminen</t>
  </si>
  <si>
    <t>Henkilöstöhallinnon prosessit</t>
  </si>
  <si>
    <t>Koulutus ja kybertietoisuuden lisääminen</t>
  </si>
  <si>
    <t>Rekisteriin on kirjattu laitteista ja ohjelmistoista sellaisia ominaisuuksia, jotka tukevat organisaation kybertoimintaa (esimerkiksi laitteen tai ohjelmiston sijainti, prioriteetti, käyttöjärjestelmä tai firmware-versio).</t>
  </si>
  <si>
    <t>Rekisteriin kirjatut laitteet ja ohjelmistot on priorisoitu noudattaen määriteltyjä priorisointikriteerejä, joihin kuuluu arviointi laitteen tai ohjelmiston tärkeydestä toiminnolle.</t>
  </si>
  <si>
    <t>Rekisteri on ajan tasalla (eli rekisteriä päivitetään aika ajoin ja määriteltyjen tilanteiden kuten järjestelmämuutosten yhteydessä).</t>
  </si>
  <si>
    <t>Rekisteriin kirjatut tietovarannot on priorisoitu noudattaen määriteltyjä priorisointikriteerejä, joihin kuuluu arviointi tietovarannon tärkeydestä toiminnolle.</t>
  </si>
  <si>
    <t>Vakioituja perusasetuksia käytetään, kun laitteille, ohjelmistoille tai tietovarannoille luodaan uusi konfiguraatio tai palautetaan vanha konfiguraatio.</t>
  </si>
  <si>
    <t>Konfiguraatioiden yhdenmukaisuutta vakioituihin perusasetuksiin seurataan säännöllisesti koko laitteen, ohjelmiston tai tietovarannon elinkaaren ajan.</t>
  </si>
  <si>
    <t>Muutoksenhallinnan käytännöt kattavat laitteiden, ohjelmistojen ja tiedon koko elinkaaren (esimerkiksi hankinnan, käyttöönoton, käytön ja käytöstä poiston).</t>
  </si>
  <si>
    <t>ASSET-osion toimintaa varten on määritetty dokumentoidut toimintatavat, joita noudatetaan ja päivitetään säännöllisesti.</t>
  </si>
  <si>
    <t>ASSET-osion toimintaa varten on tarjolla riittävät resurssit (henkilöstö, rahoitus ja työkalut).</t>
  </si>
  <si>
    <t>ASSET-osion toimintaa suorittavilla työntekijöillä on riittävät tiedot ja taidot tehtäviensä suorittamiseen.</t>
  </si>
  <si>
    <t>ASSET-osion toiminnan suorittamiseen tarvittavat vastuut, tilivelvollisuudet ja valtuutukset on jalkautettu soveltuville työntekijöille.</t>
  </si>
  <si>
    <t>ASSET-osion toiminnan vaikuttavuutta arvioidaan ja seurataan.</t>
  </si>
  <si>
    <t>Haavoittuvuusarviointeja suoritetaan aika ajoin ja määriteltyjen tilanteiden kuten järjestelmämuutosten tai ulkoisten tapahtumien yhteydessä.</t>
  </si>
  <si>
    <t>Tunnistetut haavoittuvuudet analysoidaan, priorisoidaan ja niihin puututaan tilanteen edellyttämin keinoin.</t>
  </si>
  <si>
    <t>Uhkatiedon lähteet kattavat kaikki uhkaprofiilin eri osat ja näitä tietolähteitä seurataan säännöllisesti.</t>
  </si>
  <si>
    <t>Tunnistetut uhat analysoidaan, priorisoidaan ja niihin puututaan tilanteen edellyttämin keinoin.</t>
  </si>
  <si>
    <t>Toiminnon uhkaprofiili päivitetään aika ajoin ja määriteltyjen tilanteiden kuten järjestelmämuutosten tai ulkoisten tapahtumien yhteydessä.</t>
  </si>
  <si>
    <t>THREAT-osion toimintaa varten on määritetty dokumentoidut toimintatavat, joita noudatetaan ja päivitetään säännöllisesti.</t>
  </si>
  <si>
    <t>THREAT-osion toimintaa varten on tarjolla riittävät resurssit (henkilöstö, rahoitus ja työkalut).</t>
  </si>
  <si>
    <t>THREAT-osion toimintaa suorittavilla työntekijöillä on riittävät tiedot ja taidot tehtäviensä suorittamiseen.</t>
  </si>
  <si>
    <t>THREAT-osion toiminnan suorittamiseen tarvittavat vastuut, tilivelvollisuudet ja valtuutukset on jalkautettu soveltuville työntekijöille.</t>
  </si>
  <si>
    <t>THREAT-osion toiminnan vaikuttavuutta arvioidaan ja seurataan.</t>
  </si>
  <si>
    <t>Kyberriskienhallinnan toimenpiteistä jaetaan tietoa soveltuville sidosryhmille.</t>
  </si>
  <si>
    <t>Tunnistetut kyberriskit jaetaan erillisiin kategorioihin, jotta riskejä voidaan hallita kategoriakohtaisesti (kategorioita voivat olla esimerkiksi tietovuodot, sisäiset virheet, ransomware tai OT-laitteiden kaappaus).</t>
  </si>
  <si>
    <t>Kyberriskit ja kyberriskikategoriat dokumentoidaan riskirekisteriin (tai vastaavaan tietovarastoon).</t>
  </si>
  <si>
    <t>Kyberriskeille ja kyberriskikategorioille on nimitetty omistajat.</t>
  </si>
  <si>
    <t>Yritysjohto tarkastaa sekä kyberriskien vaikutusarviointien että kyberturvallisuuden suojausmekanismien arviointien tulokset varmistuakseen riskienhallinnan riittävyydestä ja siitä, että riskit ovat organisaation riskinottohalukkuuden mukaisia.</t>
  </si>
  <si>
    <t>RISK-osion toimintaa varten on määritetty dokumentoidut toimintatavat, joita noudatetaan ja päivitetään säännöllisesti.</t>
  </si>
  <si>
    <t>RISK-osion toimintaa varten on tarjolla riittävät resurssit (henkilöstö, rahoitus ja työkalut).</t>
  </si>
  <si>
    <t>RISK-osion toimintaa suorittavilla työntekijöillä on riittävät tiedot ja taidot tehtäviensä suorittamiseen.</t>
  </si>
  <si>
    <t>RISK-osion toiminnan suorittamiseen tarvittavat vastuut, tilivelvollisuudet ja valtuutukset on jalkautettu soveltuville työntekijöille.</t>
  </si>
  <si>
    <t>RISK-osion toiminnan vaikuttavuutta arvioidaan ja seurataan.</t>
  </si>
  <si>
    <t>Identiteetit poistetaan käytöstä organisaation määrittelemien enimmäismääräaikojen puitteissa, kun niitä ei enää tarvita.</t>
  </si>
  <si>
    <t>Käyttöoikeuksien vaatimuksissa on huomioitu pienimmän valtuuden periaate (ref. "principle of least privilege").</t>
  </si>
  <si>
    <t>Käyttöoikeuspyynnöt tarkastaa ja hyväksyy kyseisen laitteen, ohjelmiston tai tietovarannon omistaja.</t>
  </si>
  <si>
    <t>Kirjautumis- ja yhteydenmuodostusyrityksiä seurataan ja niissä havaitut poikkeavuudet toimivat kybertapahtumien indikaattoreina.</t>
  </si>
  <si>
    <t>Pääsyoikeuksien vaatimuksissa on huomioitu pienimmän valtuuden periaate (ref. "principle of least privilege").</t>
  </si>
  <si>
    <t>Pääsyoikeuspyynnöt tarkastaa ja hyväksyy kyseisen tilan, laitteen, ohjelmiston tai tietovarannon omistaja.</t>
  </si>
  <si>
    <t>Pääsyoikeudet, joihin liittyy korkeampi riski, tarkastetaan perusteellisemmin ja niiden käyttöä valvotaan tarkemmin.</t>
  </si>
  <si>
    <t>Pääsyoikeudet tarkastetaan ja päivitetään aika ajoin.</t>
  </si>
  <si>
    <t>Pääsyoikeuksien käyttöä seurataan ja niistä pyritään tunnistamaan mahdollisia kybertapahtumia.</t>
  </si>
  <si>
    <t>ACCESS-osion toimintaa varten on määritetty dokumentoidut toimintatavat, joita noudatetaan ja päivitetään säännöllisesti.</t>
  </si>
  <si>
    <t>ACCESS-osion toimintaa varten on tarjolla riittävät resurssit (henkilöstö, rahoitus ja työkalut).</t>
  </si>
  <si>
    <t>ACCESS-osion toimintaa suorittavilla työntekijöillä on riittävät tiedot ja taidot tehtäviensä suorittamiseen.</t>
  </si>
  <si>
    <t>ACCESS-osion toiminnan suorittamiseen tarvittavat vastuut, tilivelvollisuudet ja valtuutukset on jalkautettu soveltuville työntekijöille.</t>
  </si>
  <si>
    <t>ACCESS-osion toiminnan vaikuttavuutta arvioidaan ja seurataan.</t>
  </si>
  <si>
    <t>Lokitieto koostetaan yhteen keskitetysti toiminnon sisällä.</t>
  </si>
  <si>
    <t>Valvonnalle ja havaintojen analysoinnille on määritetty tarkempia vaatimuksia, joita päivitetään säännöllisesti ja jotka kattavat tapahtumatietojen oikea-aikaisen tarkastelun.</t>
  </si>
  <si>
    <t>Kybertapahtumien tunnistamista varten on määritetty erilaisia hälytyksiä ja ilmoituksia, joita päivitetään säännöllisesti.</t>
  </si>
  <si>
    <t>Riskianalyyseistä saatua tietoa [kts. RISK-3d] hyödynnetään, kun määritetään poikkeavan toiminnan indikaattoreita.</t>
  </si>
  <si>
    <t>Valvontatieto kootaan yhteen toiminnon operatiivisen tilannekuvan muodostamiseksi.</t>
  </si>
  <si>
    <t>Tilannekuvan rikastamiseksi on saatavilla soveltuvaa tietoa eri puolilta organisaatiota.</t>
  </si>
  <si>
    <t>Tilannekuvan raportoinnista on määritetty vaatimuksia, joihin kuuluu oikea-aikaisen kyberturvallisuustiedon jakaminen organisaation määrittelemille sidosryhmille.</t>
  </si>
  <si>
    <t>Tilannekuvan rikastamiseksi kerätään soveltuvaa tietoa organisaation ulkopuolelta. Lisäksi tätä tietoa jaetaan organisaation määrittelemille sisäisille sidosryhmille.</t>
  </si>
  <si>
    <t>SITUATION-osion toimintaa varten on määritetty dokumentoidut toimintatavat, joita noudatetaan ja päivitetään säännöllisesti.</t>
  </si>
  <si>
    <t>SITUATION-osion toimintaa varten on tarjolla riittävät resurssit (henkilöstö, rahoitus ja työkalut).</t>
  </si>
  <si>
    <t>SITUATION-osion toimintaa suorittavilla työntekijöillä on riittävät tiedot ja taidot tehtäviensä suorittamiseen.</t>
  </si>
  <si>
    <t>SITUATION-osion toiminnan suorittamiseen tarvittavat vastuut, tilivelvollisuudet ja valtuutukset on jalkautettu soveltuville työntekijöille.</t>
  </si>
  <si>
    <t>SITUATION-osion toiminnan vaikuttavuutta arvioidaan ja seurataan.</t>
  </si>
  <si>
    <t>Kybertapahtumista ja niiden havaitsemisesta on laadittu kriteeristö (johon kuuluu esimerkiksi määritelmä tilanteista, jotka täyttävät kybertapahtuman määritelmän tai määritelmä siitä, missä kybertapahtumia voidaan havaita).</t>
  </si>
  <si>
    <t>Toiminnon tilannekuvaa seurataan siten, että se tukee mahdollisten kybertapahtumien havaitsemista.</t>
  </si>
  <si>
    <t>Jatkuvuussuunnitelmissa on tunnistettu ja dokumentoitu ne laitteet, ohjelmistot ja tietovarannot sekä toiminnat, jotka minimissään tarvitaan toiminnon toiminnan ylläpitämiseksi.</t>
  </si>
  <si>
    <t>Jatkuvuussuunnitelmat testataan arvioimalla ja/tai harjoittelemalla aika ajoin ja määriteltyjen tilanteiden kuten järjestelmämuutosten tai ulkoisten tapahtumien yhteydessä.</t>
  </si>
  <si>
    <t>Jatkuvuussuunnitelmien testauksesta tai tositilanteista saatuja havaintoja verrataan asetettuihin toipumistavoitteisiin ja suunnitelmia kehitetään näiden havaintojen perusteella.</t>
  </si>
  <si>
    <t>RESPONSE-osion toimintaa varten on määritetty dokumentoidut toimintatavat, joita noudatetaan ja päivitetään säännöllisesti.</t>
  </si>
  <si>
    <t>RESPONSE-osion toimintaa varten on tarjolla riittävät resurssit (henkilöstö, rahoitus ja työkalut).</t>
  </si>
  <si>
    <t>RESPONSE-osion toimintaa suorittavilla työntekijöillä on riittävät tiedot ja taidot tehtäviensä suorittamiseen.</t>
  </si>
  <si>
    <t>RESPONSE-osion toiminnan vaikuttavuutta arvioidaan ja seurataan.</t>
  </si>
  <si>
    <t>Valintakriteereiden osana on huomioitu asianmukaisesti toimet väärennettyjä tai vaarantuneita ohjelmistoja, laitteita tai palveluita vastaan.</t>
  </si>
  <si>
    <t>Hankittavien laitteiden, ohjelmistojen ja tietovarantojen hyväksyntätestaukseen kuuluu kyberturvallisuusvaatimusten testaus.</t>
  </si>
  <si>
    <t>Kyberturvallisuuteen liittyvät vastuut on dokumentoitu.</t>
  </si>
  <si>
    <t>Kyberturvallisuuteen liittyvät vastuut ja työtehtävien vaatimukset tarkastetaan ja päivitetään aika ajoin ja määriteltyjen tilanteiden kuten järjestelmämuutosten yhteydessä tai organisaatiorakenteen muuttuessa.</t>
  </si>
  <si>
    <t>Kyberturvallisuuskoulutus on edellytyksenä käyttö- tai pääsyoikeuksien myöntämiselle toiminnon kannalta tärkeisiin laitteisiin, ohjelmistoihin ja tietovarantoihin.</t>
  </si>
  <si>
    <t>WORKFORCE-osion toimintaa varten on määritetty dokumentoidut toimintatavat, joita noudatetaan ja päivitetään säännöllisesti.</t>
  </si>
  <si>
    <t>WORKFORCE-osion toimintaa varten on tarjolla riittävät resurssit (henkilöstö, rahoitus ja työkalut).</t>
  </si>
  <si>
    <t>WORKFORCE-osion toimintaa suorittavilla työntekijöillä on riittävät tiedot ja taidot tehtäviensä suorittamiseen.</t>
  </si>
  <si>
    <t>WORKFORCE-osion toiminnan suorittamiseen tarvittavat vastuut, tilivelvollisuudet ja valtuutukset on jalkautettu soveltuville työntekijöille.</t>
  </si>
  <si>
    <t>WORKFORCE-osion toiminnan vaikuttavuutta arvioidaan ja seurataan.</t>
  </si>
  <si>
    <t>Kyberarkkitehtuuri määrittää kyberturvallisuusvaatimukset toiminnon kannalta tärkeille laitteille, ohjelmistoille ja tietovarannoille.</t>
  </si>
  <si>
    <t>Kyberturvallisuuden suojausmekanismit on valittu ja toteutettu siten, että kyberturvallisuusvaatimukset toteutuvat.</t>
  </si>
  <si>
    <t>Organisaation järjestelmien ja verkkojen vaatimustenmukaisuutta kyberarkkitehtuuriin nähden arvioidaan aika ajoin ja määriteltyjen tilanteiden kuten järjestelmämuutosten tai ulkoisten tapahtumien yhteydessä.</t>
  </si>
  <si>
    <t>Verkkojen suojauksessa huomioidaan pienimmän valtuuden ja pienimmän toiminnallisuuden periaatteet.</t>
  </si>
  <si>
    <t>Kaikki laitteet, ohjelmistot ja tietovarannot on segmentoitu turvallisuusvyöhykkeisiin perustuen niille asetettuihin kybervaatimuksiin.</t>
  </si>
  <si>
    <t>Kyberarkkitehtuuri mahdollistaa saastuneiden laitteiden, ohjelmistojen ja tietovarantojen erottamisen muista.</t>
  </si>
  <si>
    <t>Pienimmän käyttöoikeuden periaate on pantu täytäntöön (esimerkiksi rajoittamalla hallinta- tai ylläpitotunnusten oikeuksia).</t>
  </si>
  <si>
    <t>Pienimmän toiminnallisuuden periaate on pantu täytäntöön (esim. rajoittamalla käytettäviä palveluita, ohjelmia, portteja tai liitettäviä laitteita).</t>
  </si>
  <si>
    <t>Tietoturvaohjelmistot vaaditaan soveltuvin osin osana laitteiden konfiguraatiota (esimerkiksi päätelaitteen turva- ja havainnointiratkaisut tai päätelaitekohtaiset palomuuriratkaisut).</t>
  </si>
  <si>
    <t>Siirrettäviä ja irrotettavia muistilaitteita valvotaan (esimerkiksi rajoittamalla USB-laitteiden tai ulkoisten levyjen käyttöä).</t>
  </si>
  <si>
    <t>Kaikki sisäisesti kehitettävät ohjelmistot ja sovellukset kehitetään käyttäen turvallisen sovelluskehityksen periaatteita.</t>
  </si>
  <si>
    <t>Kaikkien ohjelmisto- ja sovellushankintojen valinnassa huomioidaan noudattaako toimittaja turvallisen sovelluskehityksen periaatteita.</t>
  </si>
  <si>
    <t>Arkkitehtuurikatselmointiprosessissa arvioidaan uusien ja päivitettyjen ohjelmistojen ja sovellusten turvallisuutta ennen niiden vientiä tuotantoon.</t>
  </si>
  <si>
    <t>Ohjelmistojen ja laiteohjelmistojen (firmware) aitous varmistetaan ennen käyttöönottoa.</t>
  </si>
  <si>
    <t>Avaintenhallintainfrastruktuuri (eli avainten luonti, säilytys, tuhoaminen, päivittäminen ja kumoaminen) on käytössä salausmenetelmien tukemiseksi.</t>
  </si>
  <si>
    <t>Käytössä on suojausmekanismeja rajoittamaan tiedon varastamisen mahdollisuutta (esimerkiksi tiedon hävittämistä estävät työkalut).</t>
  </si>
  <si>
    <t>Kyberarkkitehtuuriin kuuluu suojausmekanismeja (esimerkiksi laitteiden kovalevyjen salaus) tiedolle, joka on tallennettu laitteille, jotka saatetaan hukata tai varastaa.</t>
  </si>
  <si>
    <t>Kyberarkkitehtuuri kattaa suojausmenetelmät sovellusten, laiteohjelmistojen (firmware) ja tiedon luvattomien muutosten varalle.</t>
  </si>
  <si>
    <t>ARCHITECTURE-osion toimintaa varten on määritetty dokumentoidut toimintatavat, joita noudatetaan ja päivitetään säännöllisesti.</t>
  </si>
  <si>
    <t>ARCHITECTURE-osion toimintaa varten on tarjolla riittävät resurssit (henkilöstö, rahoitus ja työkalut).</t>
  </si>
  <si>
    <t>ARCHITECTURE-osion toimintaa suorittavilla työntekijöillä on riittävät tiedot ja taidot tehtäviensä suorittamiseen.</t>
  </si>
  <si>
    <t>ARCHITECTURE-osion toiminnan suorittamiseen tarvittavat vastuut, tilivelvollisuudet ja valtuutukset on jalkautettu soveltuville työntekijöille.</t>
  </si>
  <si>
    <t>ARCHITECTURE-osion toiminnan vaikuttavuutta arvioidaan ja seurataan.</t>
  </si>
  <si>
    <t>Organisaation ylin johto tukee kyberturvallisuuspolitiikkojen ja -ohjeiden kehittämistä, ylläpitoa ja täytäntöönpanoa.</t>
  </si>
  <si>
    <t>PROGRAM-osion toimintaa varten on määritetty dokumentoidut toimintatavat, joita noudatetaan ja päivitetään säännöllisesti.</t>
  </si>
  <si>
    <t>PROGRAM-osion toimintaa varten on tarjolla riittävät resurssit (henkilöstö, rahoitus ja työkalut).</t>
  </si>
  <si>
    <t>PROGRAM-osion toimintaa suorittavilla työntekijöillä on riittävät tiedot ja taidot tehtäviensä suorittamiseen.</t>
  </si>
  <si>
    <t>PROGRAM-osion toiminnan suorittamiseen tarvittavat vastuut, tilivelvollisuudet ja valtuutukset on jalkautettu soveltuville työntekijöille.</t>
  </si>
  <si>
    <t>PROGRAM-osion toiminnan vaikuttavuutta arvioidaan ja seurataan.</t>
  </si>
  <si>
    <t>KYBERMITTARI-35</t>
  </si>
  <si>
    <t>KYBERMITTARI-36</t>
  </si>
  <si>
    <t>Hämäkkiraportti (R4)</t>
  </si>
  <si>
    <t>Spider report (R4)</t>
  </si>
  <si>
    <t>Management activities report (R5)</t>
  </si>
  <si>
    <t>Yleiset hallintatoimet -raportti (R5)</t>
  </si>
  <si>
    <t>Kehityskohde</t>
  </si>
  <si>
    <t>Sisäinen viittaus</t>
  </si>
  <si>
    <t>Ulkoinen viittaus</t>
  </si>
  <si>
    <t>Prosessit</t>
  </si>
  <si>
    <t>Järjestelmät</t>
  </si>
  <si>
    <t>Vaikutus muihin organisaatioihin</t>
  </si>
  <si>
    <t>Toimittajat</t>
  </si>
  <si>
    <t>Sisäiset riippuvuudet</t>
  </si>
  <si>
    <t>KM100</t>
  </si>
  <si>
    <t>KM101</t>
  </si>
  <si>
    <t>KM102</t>
  </si>
  <si>
    <t>KM103</t>
  </si>
  <si>
    <t>KM104</t>
  </si>
  <si>
    <t>KM105</t>
  </si>
  <si>
    <t>KM110</t>
  </si>
  <si>
    <t>KM111</t>
  </si>
  <si>
    <t>KM112</t>
  </si>
  <si>
    <t>KM113</t>
  </si>
  <si>
    <t>KM114</t>
  </si>
  <si>
    <t>KM115</t>
  </si>
  <si>
    <t>KM116</t>
  </si>
  <si>
    <t>Processes</t>
  </si>
  <si>
    <t>Systems</t>
  </si>
  <si>
    <t>Impact on other organisations</t>
  </si>
  <si>
    <t>Suppliers</t>
  </si>
  <si>
    <t>Internal dependencies</t>
  </si>
  <si>
    <t>Date</t>
  </si>
  <si>
    <t>Participants</t>
  </si>
  <si>
    <t>Comments</t>
  </si>
  <si>
    <t>Internal reference</t>
  </si>
  <si>
    <t>External reference</t>
  </si>
  <si>
    <t>Development area</t>
  </si>
  <si>
    <t>PREVIOUS ASSESSMENT</t>
  </si>
  <si>
    <t>-</t>
  </si>
  <si>
    <t>The purpose of network segmentation is to reduce the attack surface. Segmentation can be implemented on physical and/or logical layers. In an optimal situation, there is a well-defined reason for placing each device into the given segment.</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</si>
  <si>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</si>
  <si>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</si>
  <si>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Cybersecurity architecture protects the information assets. To protect the information, it must first be identified and classified. The protection controls and methods, such as encryption and key management, must be implemented and used systematically.</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</si>
  <si>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</si>
  <si>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</si>
  <si>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</si>
  <si>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Henkilöstön johtaminen ja kehittäminen (WORKFORCE)</t>
  </si>
  <si>
    <t>Identiteetin- ja pääsynhallinta (ACCESS)</t>
  </si>
  <si>
    <t>Kriittisten palveluiden suojaaminen (CRITICAL)</t>
  </si>
  <si>
    <t>Riskienhallinta (RISK)</t>
  </si>
  <si>
    <t>Tilannekuva (SITUATION)</t>
  </si>
  <si>
    <t>Uhkien ja haavoittuvuuksien hallinta (THREAT)</t>
  </si>
  <si>
    <t>Kyberturvallisuuden hallinta (PROGRAM)</t>
  </si>
  <si>
    <t>Uhkatietoa käsitellään noudattaen turvallisia ja mahdollisimman reaaliaikaisia menetelmiä, joilla varmistetaan uhkien nopea analysointi ja nopea puuttuminen.</t>
  </si>
  <si>
    <t>Kyberturvallisuusstrategia ja -prioriteetit on dokumentoitu. Strategia ja prioriteetit ovat linjassa organisaation yleisten strategisten tavoitteiden ja kriittiseen infrastruktuuriin kohdistuvien riskien kanssa.</t>
  </si>
  <si>
    <t>Kyberturvallisuusstrategia nimeää ne standardit ja ohjeet, joita tulee noudattaa.</t>
  </si>
  <si>
    <t>Kyberturvallisuuden hallinta perustuu kyberturvallisuusstrategiaan.</t>
  </si>
  <si>
    <t>Organisaation ylimmän johdon tuki kyberturvallisuuden hallinnalle  on näkyvää ja aktiivista.</t>
  </si>
  <si>
    <t>Vastuu kyberturvallisuuden hallinnasta on osoitettu organisaatiossa taholle, jolla on riittävät toimivaltuudet.</t>
  </si>
  <si>
    <t>Kyberturvallisuuden hallinnan sidosryhmät on tunnistettu ja osallistettu.</t>
  </si>
  <si>
    <t>Kyberturvallisuuden hallinnan toiminta tarkastetaan aika ajoin, jotta varmistetaan että toimet ovat linjassa kyberturvallisuusstrategian kanssa.</t>
  </si>
  <si>
    <t>Riippumaton taho tarkastaa organisaation kyberturvallisuuteen liittyvät toiminnat aika ajoin ja määriteltyjen tilanteiden kuten prosessimuutosten yhteydessä, jotta varmistutaan että toiminta on kyberturvallisuuspolitiikkojen ja -ohjeiden mukaista.</t>
  </si>
  <si>
    <t>Varaosia on saatavilla niitä tarvitseviin IT-laitteisiin (ja mahdollisiin OT-laitteisiin).</t>
  </si>
  <si>
    <t>Organisaation sidosryhmät soveltuvista operatiivisen toiminnan ja liiketoiminnan yksiköistä osallistuvat korkeamman prioriteetin kyberriskien analysointiin.</t>
  </si>
  <si>
    <t>Yritysjohto tarkastaa riskeihin reagoimisen keinot (kuten riskin pienentäminen, hyväksyminen, välttäminen tai siirtäminen) aika ajoin varmistuakseen niiden soveltuvuudesta.</t>
  </si>
  <si>
    <t>Toiminnon kyberturvallisuuden tilannekuvan viestimiseksi on määritetty menetelmät, joita päivitetään säännöllisesti.</t>
  </si>
  <si>
    <t>Kyberarkkitehtuuri on määritetty, dokumentoitu ja sitä ylläpidetään. Arkkitehtuuri kattaa organisaation IT/OT järjestelmät ja verkot ja se on linjassa järjestelmien, laitteiden, ohjelmistojen ja tietovarantojen kategorisoinnin ja priorisoinnin kanssa.</t>
  </si>
  <si>
    <t>Kuvaus arvioitavasta toiminnosta</t>
  </si>
  <si>
    <t>Toiminnon yhteiskunnallinen vaikuttavuus</t>
  </si>
  <si>
    <t>2 - Partially implemented</t>
  </si>
  <si>
    <t>3 - Mostly implemented</t>
  </si>
  <si>
    <t>4 - Fully implemented</t>
  </si>
  <si>
    <t>(FIN) Vastaus</t>
  </si>
  <si>
    <t>(FIN) Käytäntö</t>
  </si>
  <si>
    <t>(FIN) Kommentit</t>
  </si>
  <si>
    <t>(FIN) Sisäinen viittaus</t>
  </si>
  <si>
    <t>(FIN) Ulkoinen viittaus</t>
  </si>
  <si>
    <t>(FIN) Kehityskohde</t>
  </si>
  <si>
    <t>Kolmannet
osapuolet</t>
  </si>
  <si>
    <t>Tilanne
kuva</t>
  </si>
  <si>
    <t>Uhkat ja
haavoittuvuudet</t>
  </si>
  <si>
    <t>Omaisuuden
hallinta</t>
  </si>
  <si>
    <t>Tapahtumat
ja häiriöt</t>
  </si>
  <si>
    <t>Kyberturv.
hallinta</t>
  </si>
  <si>
    <t>Henkilöstön
hallinta</t>
  </si>
  <si>
    <t>Laitteiden yhteyksiä verkkoon hallitaan siten, että vain luvalliset laitteet voivat muodostaa yhteyden (esimerkiksi laitetason pääsynhallinta (NAC)).</t>
  </si>
  <si>
    <t>PR</t>
  </si>
  <si>
    <t>DE</t>
  </si>
  <si>
    <t>RS</t>
  </si>
  <si>
    <t>RC</t>
  </si>
  <si>
    <t>Kyberturvallisuuden nykytila</t>
  </si>
  <si>
    <t>Identify</t>
  </si>
  <si>
    <t>Protect</t>
  </si>
  <si>
    <t>Detect</t>
  </si>
  <si>
    <t>Respond</t>
  </si>
  <si>
    <t>Recover</t>
  </si>
  <si>
    <t>Viiteryhmä</t>
  </si>
  <si>
    <t>Kybermittariv2</t>
  </si>
  <si>
    <t>NISTv1.1</t>
  </si>
  <si>
    <t>PR.AC-1</t>
  </si>
  <si>
    <t>PR.AC-6</t>
  </si>
  <si>
    <t>PR.AC-7</t>
  </si>
  <si>
    <t>PR.AC-3</t>
  </si>
  <si>
    <t>PR.PT-2</t>
  </si>
  <si>
    <t>PR.PT-3</t>
  </si>
  <si>
    <t>PR.MA-2</t>
  </si>
  <si>
    <t>PR.AC-4</t>
  </si>
  <si>
    <t>DE.CM-3</t>
  </si>
  <si>
    <t>DE.CM-6</t>
  </si>
  <si>
    <t>DE.CM-7</t>
  </si>
  <si>
    <t>PR.AC-2</t>
  </si>
  <si>
    <t>DE.CM-2</t>
  </si>
  <si>
    <t>PR.PT-1</t>
  </si>
  <si>
    <t>ID.AM-6</t>
  </si>
  <si>
    <t>ID.GV-2</t>
  </si>
  <si>
    <t>PR.IP-8</t>
  </si>
  <si>
    <t>PR.AC-5</t>
  </si>
  <si>
    <t>PR.PT-4</t>
  </si>
  <si>
    <t>PR.DS-4</t>
  </si>
  <si>
    <t>PR.DS-5</t>
  </si>
  <si>
    <t>PR.PT-5</t>
  </si>
  <si>
    <t>DE.CM-1</t>
  </si>
  <si>
    <t>PR.DS-6</t>
  </si>
  <si>
    <t>PR.DS-8</t>
  </si>
  <si>
    <t>PR.DS-3</t>
  </si>
  <si>
    <t>DE.CM-4</t>
  </si>
  <si>
    <t>PR.DS-7</t>
  </si>
  <si>
    <t>ID.SC-2</t>
  </si>
  <si>
    <t>PR.IP-3</t>
  </si>
  <si>
    <t>DE.CM-5</t>
  </si>
  <si>
    <t>PR.DS-1</t>
  </si>
  <si>
    <t>PR.DS-2</t>
  </si>
  <si>
    <t>ID.AM-1</t>
  </si>
  <si>
    <t>ID.AM-2</t>
  </si>
  <si>
    <t>ID.AM-5</t>
  </si>
  <si>
    <t>ID.BE-4</t>
  </si>
  <si>
    <t>ID.RA-5</t>
  </si>
  <si>
    <t>PR.IP-6</t>
  </si>
  <si>
    <t>ID.AM-3</t>
  </si>
  <si>
    <t>PR.IP-1</t>
  </si>
  <si>
    <t>PR.MA-1</t>
  </si>
  <si>
    <t>PR.IP-2</t>
  </si>
  <si>
    <t>PR.IP-5</t>
  </si>
  <si>
    <t>ID.BE-2</t>
  </si>
  <si>
    <t>ID.AM-4</t>
  </si>
  <si>
    <t>ID.BE-1</t>
  </si>
  <si>
    <t>ID.GV-1</t>
  </si>
  <si>
    <t>ID.SC-1</t>
  </si>
  <si>
    <t>ID.BE-3</t>
  </si>
  <si>
    <t>PR.AT-4</t>
  </si>
  <si>
    <t>ID.GV-4</t>
  </si>
  <si>
    <t>ID.RM-1</t>
  </si>
  <si>
    <t>ID.BE-5</t>
  </si>
  <si>
    <t>PR.IP-9</t>
  </si>
  <si>
    <t>RS.RP-1</t>
  </si>
  <si>
    <t>RS.CO-1</t>
  </si>
  <si>
    <t>ID.SC-5</t>
  </si>
  <si>
    <t>RS.CO-4</t>
  </si>
  <si>
    <t>RS.CO-2</t>
  </si>
  <si>
    <t>RS.CO-3</t>
  </si>
  <si>
    <t>ID.GV-3</t>
  </si>
  <si>
    <t>DE.AE-3</t>
  </si>
  <si>
    <t>DE.DP-1</t>
  </si>
  <si>
    <t>DE.DP-4</t>
  </si>
  <si>
    <t>DE.DP-2</t>
  </si>
  <si>
    <t>RS.AN-1</t>
  </si>
  <si>
    <t>DE.AE-2</t>
  </si>
  <si>
    <t>DE.DP-5</t>
  </si>
  <si>
    <t>DE.AE-5</t>
  </si>
  <si>
    <t>RS.AN-4</t>
  </si>
  <si>
    <t>DE.AE-4</t>
  </si>
  <si>
    <t>RS.AN-2</t>
  </si>
  <si>
    <t>DE.DP-3</t>
  </si>
  <si>
    <t>RC.CO-3</t>
  </si>
  <si>
    <t>RC.RP-1</t>
  </si>
  <si>
    <t>RS.MI-1</t>
  </si>
  <si>
    <t>RS.MI-2</t>
  </si>
  <si>
    <t>RC.CO-2</t>
  </si>
  <si>
    <t>PR.IP-10</t>
  </si>
  <si>
    <t>RC.IM-1</t>
  </si>
  <si>
    <t>RC.IM-2</t>
  </si>
  <si>
    <t>RS.IM-1</t>
  </si>
  <si>
    <t>RS.IM-2</t>
  </si>
  <si>
    <t>RS.AN-3</t>
  </si>
  <si>
    <t>PR.IP-4</t>
  </si>
  <si>
    <t>RS.MI-3</t>
  </si>
  <si>
    <t>ID.RA-6</t>
  </si>
  <si>
    <t>DE.CM-8</t>
  </si>
  <si>
    <t>ID.RM-2</t>
  </si>
  <si>
    <t>DE.AE-1</t>
  </si>
  <si>
    <t>RS.CO-5</t>
  </si>
  <si>
    <t>ID.SC-3</t>
  </si>
  <si>
    <t>ID.SC-4</t>
  </si>
  <si>
    <t>ID.RA-1</t>
  </si>
  <si>
    <t>ID.RA-2</t>
  </si>
  <si>
    <t>RS.AN-5</t>
  </si>
  <si>
    <t>ID.RA-3</t>
  </si>
  <si>
    <t>ID.RA-4</t>
  </si>
  <si>
    <t>PR.IP-12</t>
  </si>
  <si>
    <t>PR.AT-2</t>
  </si>
  <si>
    <t>PR.AT-3</t>
  </si>
  <si>
    <t>PR.AT-5</t>
  </si>
  <si>
    <t>PR.IP-11</t>
  </si>
  <si>
    <t>PR.AT-1</t>
  </si>
  <si>
    <t>Result</t>
  </si>
  <si>
    <t>MGMT-ID</t>
  </si>
  <si>
    <t>MGMT-PR</t>
  </si>
  <si>
    <t>MGMT-DE</t>
  </si>
  <si>
    <t>MGMT-RS</t>
  </si>
  <si>
    <t>MGMT-RC</t>
  </si>
  <si>
    <t>Havainnointi</t>
  </si>
  <si>
    <t>MGMT-DE-0</t>
  </si>
  <si>
    <t>MGMT-DE-1</t>
  </si>
  <si>
    <t>MGMT-DE-2</t>
  </si>
  <si>
    <t>MGMT-DE-3</t>
  </si>
  <si>
    <t>Tunnistaminen</t>
  </si>
  <si>
    <t>MGMT-ID-0</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</si>
  <si>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</si>
  <si>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</si>
  <si>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</si>
  <si>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</si>
  <si>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</si>
  <si>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</si>
  <si>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MGMT-ID-3</t>
  </si>
  <si>
    <t>Suojautuminen</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</si>
  <si>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</si>
  <si>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</si>
  <si>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</si>
  <si>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</si>
  <si>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</si>
  <si>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</si>
  <si>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</si>
  <si>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</si>
  <si>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Palautuminen</t>
  </si>
  <si>
    <t>MGMT-RC-0</t>
  </si>
  <si>
    <t>MGMT-RC-1</t>
  </si>
  <si>
    <t>MGMT-RC-2</t>
  </si>
  <si>
    <t>MGMT-RC-3</t>
  </si>
  <si>
    <t>MGMT-RS-0</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</si>
  <si>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</si>
  <si>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MGMT-RS-1</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</si>
  <si>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</si>
  <si>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MGMT-RS-2</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</si>
  <si>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</si>
  <si>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MGMT-RS-3</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</si>
  <si>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</si>
  <si>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ID.AM</t>
  </si>
  <si>
    <t/>
  </si>
  <si>
    <t>ID.BE</t>
  </si>
  <si>
    <t>ID.GV</t>
  </si>
  <si>
    <t>ID.RA</t>
  </si>
  <si>
    <t>ID.RM</t>
  </si>
  <si>
    <t>ID.RM-3</t>
  </si>
  <si>
    <t>ID.SC</t>
  </si>
  <si>
    <t>PR.AC</t>
  </si>
  <si>
    <t>PR.AT</t>
  </si>
  <si>
    <t>PR.DS</t>
  </si>
  <si>
    <t>PR.IP</t>
  </si>
  <si>
    <t>PR.IP-7</t>
  </si>
  <si>
    <t>PR.MA</t>
  </si>
  <si>
    <t>PR.PT</t>
  </si>
  <si>
    <t>DE.AE</t>
  </si>
  <si>
    <t>DE.CM</t>
  </si>
  <si>
    <t>DE.DP</t>
  </si>
  <si>
    <t>RS.RP</t>
  </si>
  <si>
    <t>RS.CO</t>
  </si>
  <si>
    <t>RS.AN</t>
  </si>
  <si>
    <t>RS.MI</t>
  </si>
  <si>
    <t>RS.IM</t>
  </si>
  <si>
    <t>RC.RP</t>
  </si>
  <si>
    <t>RC.IM</t>
  </si>
  <si>
    <t>RC.CO</t>
  </si>
  <si>
    <t>RC.CO-1</t>
  </si>
  <si>
    <t>Total implemented</t>
  </si>
  <si>
    <t>#Implemented</t>
  </si>
  <si>
    <t>#Total</t>
  </si>
  <si>
    <t>KM75</t>
  </si>
  <si>
    <t>Cybersecurity areas of improvement</t>
  </si>
  <si>
    <t>KYBERMITTARI-37</t>
  </si>
  <si>
    <t>KYBERMITTARI-38</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</si>
  <si>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</si>
  <si>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Työntekijöille ja muille entiteeteille jaetaan pääsyvaltuustiedot (kuten salasanat, älykortit tai avaimet). Tasolla 1 tämän ei tarvitse olla systemaattista ja säännöllistä.</t>
  </si>
  <si>
    <t>Identiteetit poistetaan käytöstä, kun niitä ei enää tarvita. Tasolla 1 tämän ei tarvitse olla systemaattista ja säännöllistä.</t>
  </si>
  <si>
    <t>Loogisten käyttöoikeuksien hallinnan valvontakeinoja on käytössä. Tasolla 1 tämän ei tarvitse olla systemaattista ja säännöllistä.</t>
  </si>
  <si>
    <t>Käyttöoikeudet poistetaan, kun niitä ei enää tarvita. Tasolla 1 tämän ei tarvitse olla systemaattista ja säännöllistä.</t>
  </si>
  <si>
    <t>Fyysisen pääsynhallinnan valvontakeinoja on käytössä (kuten aitoja, lukkoja tai kylttejä). Tasolla 1 tämän ei tarvitse olla systemaattista ja säännöllistä.</t>
  </si>
  <si>
    <t>Pääsyoikeudet poistetaan, kun niitä ei enää tarvita. Tasolla 1 tämän ei tarvitse olla systemaattista ja säännöllistä.</t>
  </si>
  <si>
    <t>Pääsyoikeuksien käytöstä pidetään lokia. Tasolla 1 tämän ei tarvitse olla systemaattista ja säännöllistä.</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</si>
  <si>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</si>
  <si>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Tallennettua arkaluontoista tietoa ("data at rest") suojataan. Tasolla 1 tämän ei tarvitse olla systemaattista ja säännöllistä.</t>
  </si>
  <si>
    <t>Rekisteriin on kirjattu sellaiset toimintoon kuuluvat laitteet ja ohjelmistot, joita voitaisiin käyttää hyökkääjän tavoitteen saavuttamiseen.</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</si>
  <si>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</si>
  <si>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Rekisteriin on kirjattu sellaiset toimintoon kuuluvat tietovarannot, joita voitaisiin käyttää hyökkääjän tavoitteen saavuttamiseen.</t>
  </si>
  <si>
    <t>Laitteiden, ohjelmistojen ja tietovarantojen konfiguraatioista on luotu vakioidut perusasetukset. Tasolla 1 tämän ei tarvitse olla systemaattista ja säännöllistä.</t>
  </si>
  <si>
    <t>Organisaatiolla on kyberturvallisuusstrategia. Tasolla 1 sen kehittämisen ja ylläpidon ei tarvitse olla systemaattista ja säännöllistä.</t>
  </si>
  <si>
    <t>Organisaation ylin johto tukee kyberturvallisuuden hallintaa. Tasolla 1 tämän ei tarvitse olla systemaattista ja säännöllistä.</t>
  </si>
  <si>
    <t>Tiedoista on saatavilla varmuuskopiot, joita testaan. Tasolla 1 tämän ei tarvitse olla systemaattista ja säännöllistä.</t>
  </si>
  <si>
    <t>Varaosia tarvitsevat IT-laitteet (ja mahdolliset OT-laitteet) on tunnistettu. Tasolla 1 tämän ei tarvitse olla systemaattista ja säännöllistä.</t>
  </si>
  <si>
    <t>Kyberriskejä tunnistetaan. Tasolla 1 tämän ei tarvitse olla systemaattista ja säännöllistä.</t>
  </si>
  <si>
    <t>Kyberriskien tunnistamista tehdään aika ajoin ja määriteltyjen tilanteiden, kuten järjestelmämuutosten tai ulkoisten kybertapahtumien yhteydessä.</t>
  </si>
  <si>
    <t>Kyberriskit priorisoidaan niiden arvioidun vaikutuksen perusteella. Tasolla 1 tämän ei tarvitse olla systemaattista ja säännöllistä.</t>
  </si>
  <si>
    <t>Kyberturvallisuuden suojausmekanismien suunnittelun onnistumista ja niiden tosiasiallista vaikutusta kyberriskien pienenemiseen arvioidaan.</t>
  </si>
  <si>
    <t>Lokitietoa kerätään sellaisista laitteista, ohjelmistoista ja tietovarannoista, joita voitaisiin käyttää hyökkääjän tavoitteen saavuttamiseen.</t>
  </si>
  <si>
    <t>Lokitietojen tarkastelua ja muuta kyberturvallisuusvalvontaa tehdään. Tasolla 1 tämän ei tarvitse olla systemaattista ja säännöllistä.</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</si>
  <si>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</si>
  <si>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SITUATION-osion toimintaa ohjataan vaatimuksilla, jotka on asetettu organisaation johtotason politiikassa (tai vastaavassa ohjeistuksessa).</t>
  </si>
  <si>
    <t>Haavoittuvuuksien tunnistamisen tueksi on tunnistettu soveltuvia tietolähteitä. Tasolla 1 tämän ei tarvitse olla systemaattista ja säännöllistä.</t>
  </si>
  <si>
    <t>Haavoittuvuustietoa kerätään ja sitä tulkitaan toimintoa varten. Tasolla 1 tämän ei tarvitse olla systemaattista ja säännöllistä.</t>
  </si>
  <si>
    <t>Haavoittuvuusarviointeja suoritetaan. Tasolla 1 tämän ei tarvitse olla systemaattista ja säännöllistä.</t>
  </si>
  <si>
    <t>Toiminnon kannalta olennaisiin haavoittuvuuksiin puututaan (esimerkiksi lisäämällä valvontaa tai asentamalla korjauspäivityksiä). Tasolla 1 tämän ei tarvitse olla systemaattista ja säännöllistä.</t>
  </si>
  <si>
    <t>Uhkien tunnistamisen tueksi on tunnistettu soveltuvia tietolähteitä. Tasolla 1 tämän ei tarvitse olla systemaattista ja säännöllistä.</t>
  </si>
  <si>
    <t>Toiminnon kannalta olennaisiin uhkiin puututaan (esimerkiksi lisäämällä valvontaa tai seuraamalla uhkien kehitystä). Tasolla 1 tämän ei tarvitse olla systemaattista ja säännöllistä.</t>
  </si>
  <si>
    <t>Toiminnon kyberturvallisuuteen liittyvät vastuut on tunnistettu. Tasolla 1 tämän ei tarvitse olla systemaattista ja säännöllistä.</t>
  </si>
  <si>
    <t>Kyberturvallisuuteen liittyvät vastuut on osoitettu nimetyille henkilöille. Tasolla 1 tämän ei tarvitse olla systemaattista ja säännöllistä.</t>
  </si>
  <si>
    <t>Kyberturvallisuuskoulutusta on saatavana sellaisille työntekijöille, joille on osoitettu kyberturvallisuuteen liittyviä vastuita. Tasolla 1 tämän ei tarvitse olla systemaattista ja säännöllistä.</t>
  </si>
  <si>
    <t>Kyberturvallisuuteen liittyvien tietojen, taitojen ja kykyjen vaatimukset ja niissä mahdollisesti ilmenevät puutteet on tunnistettu sekä nykyiset että tulevat tarpeet huomioiden. Tasolla 1 tämän ei tarvitse olla systemaattista ja säännöllistä.</t>
  </si>
  <si>
    <t>Erilaisia tarkastuksia (esimerkiksi taustojen tarkistuksia, huumetestejä) suoritetaan uusia työntekijöitä palkatessa. Tasolla 1 tämän ei tarvitse olla systemaattista ja säännöllistä.</t>
  </si>
  <si>
    <t>Työsuhteen päättymiseen liittyvissä menettelyissä huomioidaan kyberturvallisuus. Tasolla 1 tämän ei tarvitse olla systemaattista ja säännöllistä.</t>
  </si>
  <si>
    <t>Henkilöstön kyberturvallisuustietoisuutta kohotetaan erilaisin toimin. Tasolla 1 tämän ei tarvitse olla systemaattista ja säännöllistä.</t>
  </si>
  <si>
    <t>NIST-ID</t>
  </si>
  <si>
    <t>NIST-PR</t>
  </si>
  <si>
    <t>NIST-RC</t>
  </si>
  <si>
    <t>NIST-RS</t>
  </si>
  <si>
    <t>NIST-DE</t>
  </si>
  <si>
    <t>C_version</t>
  </si>
  <si>
    <t>C_date</t>
  </si>
  <si>
    <t>KYBERMITTARI-18</t>
  </si>
  <si>
    <t>Päiväys</t>
  </si>
  <si>
    <t>Yleiset hallintatoimet</t>
  </si>
  <si>
    <t>KM76</t>
  </si>
  <si>
    <t>Management activities</t>
  </si>
  <si>
    <t>KM77</t>
  </si>
  <si>
    <t>Domain specific maturity report</t>
  </si>
  <si>
    <t>Systemic impact on national or regional level</t>
  </si>
  <si>
    <t>Uhkaskenaarion kuvaus (worst-case)</t>
  </si>
  <si>
    <t>KYBERMITTARI-39</t>
  </si>
  <si>
    <t>KYBERMITTARI-40</t>
  </si>
  <si>
    <t>Skenaarion yhteiskunnallinen vaikuttavuus</t>
  </si>
  <si>
    <t>Description of a credible worst-case scenario</t>
  </si>
  <si>
    <t xml:space="preserve">Impact of the scenario on national or regional level   </t>
  </si>
  <si>
    <t>Selite:</t>
  </si>
  <si>
    <t>Vinkit</t>
  </si>
  <si>
    <t>KYBERMITTARI-41</t>
  </si>
  <si>
    <t>KYBERMITTARI-19</t>
  </si>
  <si>
    <t>Viimeinen muutos</t>
  </si>
  <si>
    <t>Start date</t>
  </si>
  <si>
    <t>Aloitus pvm.</t>
  </si>
  <si>
    <t>Latest change</t>
  </si>
  <si>
    <t>KYBERMITTARI-42</t>
  </si>
  <si>
    <t>Next review</t>
  </si>
  <si>
    <t>Seuraava arviointi</t>
  </si>
  <si>
    <t>KYBERMITTARI-43</t>
  </si>
  <si>
    <t>KYBERMITTARI-44</t>
  </si>
  <si>
    <t>KYBERMITTARI-45</t>
  </si>
  <si>
    <t>Change</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</si>
  <si>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</si>
  <si>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Kyberriskienhallinnan suunnitelma</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</si>
  <si>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</si>
  <si>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Käyttöoikeudet tarkastetaan ja päivitetään aika ajoin ja määriteltyjen tilanteiden kuten organisaatiorakenteen muuttuessa tai tilapäisen käyttöoikeuksien korotuksen jälkeen.</t>
  </si>
  <si>
    <t>ACCESS-osion toimintaa ohjataan vaatimuksilla, jotka on asetettu organisaation johtotason politiikassa (tai vastaavassa ohjeistuksessa).</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</si>
  <si>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</si>
  <si>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Verkkoliikennettä ja sähköpostia valvotaan, analysoidaan ja hallitaan (esimerkiksi estämällä haitallisia linkkejä tai epäilyttäviä latauksia, sähköpostin autentikointi tai IP-osoitteiden estäminen).</t>
  </si>
  <si>
    <t>Laiteohjelmistojen (firmware) konfiguraatioita ja muutoksia hallitaan koko laitteen eliniän ajan.</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</si>
  <si>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</si>
  <si>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ARCHITECTURE-osion toimintaa ohjataan vaatimuksilla, jotka on asetettu organisaation johtotason politiikassa (tai vastaavassa ohjeistuksessa).</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</si>
  <si>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</si>
  <si>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Muutoksenhallinnan lokit sisältävät tietoa sellaisista tehdyistä muutoksista, jotka vaikuttavat kyseisen laitteen, ohjelmiston tai tietovarannon kyberturvallisuusvaatimuksiin.</t>
  </si>
  <si>
    <t>ASSET-osion toimintaa ohjataan vaatimuksilla, jotka on asetettu organisaation johtotason politiikassa (tai vastaavassa ohjeistuksessa).</t>
  </si>
  <si>
    <t>PROGRAM-osion toimintaa ohjataan vaatimuksilla, jotka on asetettu organisaation johtotason politiikassa (tai vastaavassa ohjeistuksessa).</t>
  </si>
  <si>
    <t>RESPONSE-osion toimintaa ohjataan vaatimuksilla, jotka on asetettu organisaation johtotason politiikassa (tai vastaavassa ohjeistuksessa).</t>
  </si>
  <si>
    <t>RISK-osion toimintaa ohjataan vaatimuksilla, jotka on asetettu organisaation johtotason politiikassa (tai vastaavassa ohjeistuksessa).</t>
  </si>
  <si>
    <t>THREAT-osion toimintaa ohjataan vaatimuksilla, jotka on asetettu organisaation johtotason politiikassa (tai vastaavassa ohjeistuksessa).</t>
  </si>
  <si>
    <t>WORKFORCE-osion toimintaa ohjataan vaatimuksilla, jotka on asetettu organisaation johtotason politiikassa (tai vastaavassa ohjeistuksessa).</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</si>
  <si>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</si>
  <si>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Kyberturvallisuusstrategia määrittää organisaation kyberturvallisuuden hallintamallin ("governance") ja valvontatoimet.</t>
  </si>
  <si>
    <t>Kyberturvallisuusstrategia määrittelee kyberturvallisuuden hallinta- ja organisaatiorakenteen.</t>
  </si>
  <si>
    <t>Uhkatietoa uhkien hallinnan osiosta [kts. THREAT] käytetään uusien kyberriskien tunnistamiseen ja olemassa olevien kyberriskien päivittämiseen.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</si>
  <si>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</si>
  <si>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Riskeihin reagoimisen keinot valitaan ja toteutetaan noudattaen määriteltyjä menetelmiä, jotka pohjautuvat analysointiin ja priorisointiin.</t>
  </si>
  <si>
    <t>Tuotteiden ja palveluiden valintaan vaikuttaa arvio niiden kyberkyvykkyyksistä. Tasolla 1 tämän ei tarvitse olla systemaattista ja säännöllistä.</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</si>
  <si>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</si>
  <si>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</si>
  <si>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Haavoittuvuusarvioinnit suorittaa toiminnon operatiivisesta toiminnasta irrallaan oleva riippumaton taho.</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</si>
  <si>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</si>
  <si>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Kyberturvallisuuteen liittyvät vastuut on osoitettu nimetyille rooleille (mukaan lukien mahdolliset ulkoiset palveluntarjoajat).</t>
  </si>
  <si>
    <t>Osoitettuja kyberturvallisuuden vastuita hallitaan siten, että varmistutaan niiden riittävyydestä ja riittävästä päällekkäisyydestä (mukaan lukien henkilöstönvaihdosten suunnittelu).</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</si>
  <si>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</si>
  <si>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Jokaista työtehtävää varten teetetään soveltuvat tarkistukset, jotka ovat suhteessa työtehtävän riskeihin (mukaan lukien työntekijät, toimittajat ja alihankkijat).</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</si>
  <si>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</si>
  <si>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</si>
  <si>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Kyberarkkitehtuurille on määritetty hallintamalli (ref. "governance"), jota ylläpidetään (esim. arkkitehtuurin arviointitoimikunta). Hallintamalli kattaa vaatimukset säännöllisistä arkkitehtuurikatselmoinneista sekä päätöksenteon poikkeusprosessille.</t>
  </si>
  <si>
    <t>Kyberarkkitehtuurin kehittämissuunnitelma tai strategia ja kyberarkkitehtuurin hallinta ovat linjassa organisaation yritysarkkitehtuuristrategian (myös "kokonaisarkkitehtuuri") ja yritysarkkitehtuurin hallinnan kanssa.</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</si>
  <si>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</si>
  <si>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Organisaation kyberriskienhallintaa ohjaa suunnitelma (esimerkiksi strategia tai vastaava johtotason politiikka). Tasolla 1 sen kehittämisen ja ylläpidon ei tarvitse olla systemaattista ja säännöllistä.</t>
  </si>
  <si>
    <t>Kyberriskienhallintaa varten on määritetty hallintamalli (ref. "governance"), jota ylläpidetään säännöllisesti. Hallintamalliin kuuluvat mm. riskienhallinnan vastuut, velvollisuudet ja päätöksentekorakenteet.</t>
  </si>
  <si>
    <t>Kumppaniverkoston tunnistaminen ja priorisointi</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</si>
  <si>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</si>
  <si>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Kumppaniverkoston toimijat on priorisoitu käyttäen määriteltyjä kriteerejä (esimerkiksi tärkeys toiminnolle, mahdollisen loukkauksen tai häiriötilanteen vaikutus, mahdollisuus neuvotella sopimuksiin asetettavista kyberturvallisuusvaatimuksista).</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</si>
  <si>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</si>
  <si>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Toimittajien ja muiden kumppaniverkoston toimijoiden priorisointia päivitetään aika ajoin ja määriteltyjen tilanteiden kuten järjestelmämuutosten tai ulkoisten tapahtumien yhteydessä.</t>
  </si>
  <si>
    <t>Kumppaniverkostoon liittyvien riskien hallinta</t>
  </si>
  <si>
    <t>Toimittajien ja muiden kumppaniverkoston toimijoiden valintaan vaikuttaa arvio niiden kyberturvallisuuskelpoisuuksista. Tasolla 1 tämän ei tarvitse olla systemaattista ja säännöllistä.</t>
  </si>
  <si>
    <t>Määriteltyjä menetelmiä noudatetaan, kun tunnistetaan kyberturvallisuusvaatimuksia ja toteutetaan niihin liittyviä suojaustoimia, joilla suojaudutaan toimittajista ja kumppaniverkoston toimijoista aiheutuvilta riskeiltä.</t>
  </si>
  <si>
    <t>Määriteltyjä menetelmiä noudatetaan, kun arvioidaan ja valitaan toimittajia ja muita kumppaniverkoston toimijoita.</t>
  </si>
  <si>
    <t>Tiukempia suojaustoimia toteutetaan korkean prioriteetin toimittajille ja muille kumppaniverkoston toimijoille.</t>
  </si>
  <si>
    <t>Toimittajat ja muut kumppaniverkoston toimijat osoittavat aika ajoin kykynsä täyttää asetetut kyberturvallisuusvaatimukset.</t>
  </si>
  <si>
    <t>Toimittajille ja muille kumppaniverkoston toimijoille asetetut kyberturvallisuusvaatimukset sisältävät soveltuvin osin vaatimuksia turvallisesta ohjelmisto- ja tuotekehityksestä.</t>
  </si>
  <si>
    <t>Koulutustoiminnan tehokkuutta arvioidaan aika ajoin ja koulutusta kehitetään tarpeen mukaan.</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</si>
  <si>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</si>
  <si>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KM80</t>
  </si>
  <si>
    <t>KM81</t>
  </si>
  <si>
    <t>Importing previous results and reference data</t>
  </si>
  <si>
    <t>Arviointitulosten ja vertailutiedon tuonti</t>
  </si>
  <si>
    <t>Previous results (for reporting)</t>
  </si>
  <si>
    <t>Reference results (for reporting)</t>
  </si>
  <si>
    <t>Vertailutulokset (raporteille)</t>
  </si>
  <si>
    <t>Aiemmat arviointitulokset (raporteille)</t>
  </si>
  <si>
    <t>Previous results (for assessment sheets)</t>
  </si>
  <si>
    <t>Aiemmat arviointitulokset (arviointivälilehdille)</t>
  </si>
  <si>
    <t>KM82</t>
  </si>
  <si>
    <t>Values entered into this table are presented on the various assessment sheets next to the current assessment (columns O-S).</t>
  </si>
  <si>
    <t>Tähän syötetyt tulokset näkyvät Kybermittarin arviointiosioissa nykyisten arvioiden vieressä (sarakkeissa O-S).</t>
  </si>
  <si>
    <t>Manufacturing</t>
  </si>
  <si>
    <t>Teollisuustuotanto</t>
  </si>
  <si>
    <t>Industriproduktion</t>
  </si>
  <si>
    <t>Education</t>
  </si>
  <si>
    <t>Utbildning</t>
  </si>
  <si>
    <t>Julkinen hallinto</t>
  </si>
  <si>
    <t>Muu</t>
  </si>
  <si>
    <t>Other</t>
  </si>
  <si>
    <t>Majoitus- ja ravitsemistoiminta</t>
  </si>
  <si>
    <t>Kaivostoiminta ja louhinta</t>
  </si>
  <si>
    <t>Övrig</t>
  </si>
  <si>
    <t>Offentlig förvaltning</t>
  </si>
  <si>
    <t>Administration of the State and the economic and social policy of the community</t>
  </si>
  <si>
    <t>Identitetshantering och åtkomstkontroll (ACCESS)</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</si>
  <si>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</si>
  <si>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Skapande och hantering av identitet</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</si>
  <si>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</si>
  <si>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</si>
  <si>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Uppgifter för åtkomstbehörigheter (såsom lösenord, smartkort eller nycklar) delas ut till arbetstagare och andra entiteter. På nivå 1 behöver detta inte vara systematiskt och regelbundet.</t>
  </si>
  <si>
    <t>Identiteter tas ur bruk när de inte längre behövs. På nivå 1 behöver detta inte vara systematiskt och regelbundet.</t>
  </si>
  <si>
    <t>Identiteterna tas ur bruk inom ramen för maximala tidsfrister som definieras av organisationen, när de inte längre behövs.</t>
  </si>
  <si>
    <t>Starkare identifiering eller flerfaktorsautentisering krävs för användnings- och åtkomsträttigheter som är förknippade med högre risk (exempelvis hanterings- och administratörskoder, delade koder eller användning av distansförbindelser).</t>
  </si>
  <si>
    <t>Hantering av logiska användningsrättigheter</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</si>
  <si>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</si>
  <si>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Metoder för tillsyn av hanteringen av logiska användningsrättigheter används. På nivå 1 behöver detta inte vara systematiskt och regelbundet.</t>
  </si>
  <si>
    <t>Användningsrättigheter tas bort när de inte längre behövs. På nivå 1 behöver detta inte vara systematiskt och regelbundet.</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</si>
  <si>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</si>
  <si>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I kraven på användningsrättigheter har man beaktat principen om minsta befogenheter (ref. ”principle of least privilege”).</t>
  </si>
  <si>
    <t>I kraven på användningsrättigheter har man beaktat separation av uppgifter (ref. ”separation of duties”).</t>
  </si>
  <si>
    <t>Begäranden om användningsrättigheter granskas och godkänns av ägaren till utrymmet, apparaten, programvaran eller informationsresursen i fråga.</t>
  </si>
  <si>
    <t>Användningsrättigheter som är förknippade med högre risk granskas grundligare och användningen av dem övervakas striktare.</t>
  </si>
  <si>
    <t>Användningsrättigheterna granskas och uppdateras då och då samt i specifika situationer såsom när organisationsstrukturen förändras eller efter en tillfällig förhöjning av användningsrättigheterna.</t>
  </si>
  <si>
    <t>Försök att logga in och upprätta kontakt följs upp, och avvikelser som upptäcks i dem fungerar som indikatorer för cybersäkerhetshändelser.</t>
  </si>
  <si>
    <t>Fysisk åtkomstkontroll</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</si>
  <si>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</si>
  <si>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Metoder för övervakning av den fysiska åtkomstkontrollen används (såsom stängsel, lås eller skyltar). På nivå 1 behöver detta inte vara systematiskt och regelbundet.</t>
  </si>
  <si>
    <t>Åtkomsträttigheter tas bort när de inte längre behövs. På nivå 1 behöver detta inte vara systematiskt och regelbundet.</t>
  </si>
  <si>
    <t>Man för loggar över användningen av åtkomsträttigheter. På nivå 1 behöver detta inte vara systematiskt och regelbundet.</t>
  </si>
  <si>
    <t>Närmare krav har ställts upp för åtkomsträttigheterna (exempelvis regler för vem som kan beviljas åtkomst, hur åtkomsträttigheter beviljas eller inom vilka gränser åtkomst tillåts).</t>
  </si>
  <si>
    <t>I kraven på åtkomsträttigheter har man beaktat principen om minsta befogenheter (ref. ”principle of least privilege”).</t>
  </si>
  <si>
    <t>Begäranden om åtkomsträttigheter granskas och godkänns av ägaren till utrymmet, apparaten, programvaran eller informationsresursen i fråga.</t>
  </si>
  <si>
    <t>Åtkomsträttigheter som är förknippade med högre risk granskas grundligare och användningen av dem övervakas striktare.</t>
  </si>
  <si>
    <t>Åtkomsträttigheterna granskas och uppdateras då och då.</t>
  </si>
  <si>
    <t>Användningen av åtkomsträttigheter följs upp och man strävar efter att identifiera eventuella cybersäkerhetshändelser utifrån den.</t>
  </si>
  <si>
    <t>Hanteringsåtgärder</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</si>
  <si>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</si>
  <si>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För verksamheten inom ämnesområdet ACCESS har man fastställt dokumenterade rutiner, som följs och uppdateras regelbundet.</t>
  </si>
  <si>
    <t>Det finns tillräckligt med resurser för verksamheten inom ämnesområdet ACCESS (personal, finansiering och verktyg).</t>
  </si>
  <si>
    <t>Verksamheten inom ämnesområdet ACCESS styrs genom krav som ställts upp i policyn på organisationens ledningsnivå (eller i motsvarande anvisningar).</t>
  </si>
  <si>
    <t>De arbetstagare som utför verksamheten inom ämnesområdet ACCESS har tillräckliga kunskaper och färdigheter för sina uppgifter.</t>
  </si>
  <si>
    <t>De ansvar, kontoskyldigheter och behörigheter som krävs för verksamheten inom ämnesområdet ACCESS har delats ut till lämpliga arbetstagare.</t>
  </si>
  <si>
    <t>Effektiviteten hos verksamheten inom ämnesområdet ACCESS utvärderas och följs upp.</t>
  </si>
  <si>
    <t>Cybersäkerhetsarkitektur (ARCHITECTURE)</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</si>
  <si>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</si>
  <si>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Utveckling av cyberarkitekturen</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</si>
  <si>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</si>
  <si>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</si>
  <si>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</si>
  <si>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Cyberarkitekturen har definierats och dokumenteras, och den upprätthålls. Arkitekturen omfattar organisationens IT/OT-system och nätverk samt är i linje med kategoriseringen och prioriteringen av system, apparater, programvara och informationsresurser.</t>
  </si>
  <si>
    <t>För cyberarkitekturen har fastställts en administrationsmodell (ref. ”governance”) som upprätthålls (t.ex. kommitté för utvärdering av arkitekturen). Administrationsmodellen kan täcka kraven på arkitekturgranskningar samt beslutsfattandet för avvikelseprocesser.</t>
  </si>
  <si>
    <t>Cyberarkitekturen definierar cybersäkerhetskraven för de apparater, programvaror och informationsresurser som är viktiga för verksamheten.</t>
  </si>
  <si>
    <t>Skyddsmekanismerna för cybersäkerheten har valts ut och förverkligats så att cybersäkerhetskraven uppfylls.</t>
  </si>
  <si>
    <t>Utvecklingsplanen eller strategin för cyberarkitekturen samt hanteringen av cyberarkitekturen är i linje med organisationens företagsarkitekturstrategi (även ”helhetsarkitektur”) och med hanteringen av företagsarkitekturen.</t>
  </si>
  <si>
    <t>Organisationens systems och nätverks kravenlighet i förhållande till cyberarkitekturen bedöms då och då samt i specifika situationer såsom i samband med systemförändringar eller externa händelser.</t>
  </si>
  <si>
    <t>Skydd av datanäten som en del av cybersäkerhetsarkitekturen</t>
  </si>
  <si>
    <t>Nätsegmentering genomförs på fysisk eller logisk nivå och syftet är att minska angreppsytan. I en optimal situation har varje enhet i ett visst nätsegment ett giltigt existensberättigande i det aktuella segmentet.</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</si>
  <si>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</si>
  <si>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Apparater, programvaror och informationsresurser som är viktiga för funktionen har segmenterats logiskt eller fysiskt i olika säkerhetszoner utifrån de cybersäkerhetskrav som ställts upp för dem [se ASSET-1a, ASSET-2a].</t>
  </si>
  <si>
    <t>I skyddet av nätverk beaktar man principerna om minsta behörigheter och minsta funktionalitet.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</si>
  <si>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</si>
  <si>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Nätverkstrafiken och e-posten övervakas, analyseras och hanteras (exempelvis genom att förhindra skadliga länkar eller misstänkta nedladdningar, genom autentisering av e-post eller genom att förhindra IP-adresser).</t>
  </si>
  <si>
    <t>Alla apparater, programvaror och informationsresurser har segmenterats i säkerhetszoner utifrån de cybersäkerhetskrav som ställts upp för dem.</t>
  </si>
  <si>
    <t>Eventuella OT-nätverk är funktionellt separerade från IT-nätverken så att OT-funktionerna inte störs om det uppstår fel på IT-systemen. [Tolkningsanvisning: om det inte finns OT-system eller motsvarande, ange praxisen som ”helt genomförd”]</t>
  </si>
  <si>
    <t>Cyberarkitekturen ger möjlighet att skilja förorenade apparater, programvaror och informationsresurser från andra.</t>
  </si>
  <si>
    <t>Apparaternas och programvarans säkerhet som en del av cybersäkerhetsarkitekturen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</si>
  <si>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</si>
  <si>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Principen om minsta användningsrättigheter har tillämpats (exempelvis genom att begränsa rättigheterna till hanterings- och administratörskoder).</t>
  </si>
  <si>
    <t>Principen om minsta funktionalitet har tillämpats (exempelvis genom att begränsa de tjänster, program och portar som kan användas eller antalet apparater som kan anslutas).</t>
  </si>
  <si>
    <t>Datasäkerhetsprogramvara krävs till tillämpliga delar som en del av apparaternas konfiguration (exempelvis säkerhets- och observationslösningar för terminaler eller terminalspecifika brandväggslösningar).</t>
  </si>
  <si>
    <t>Flyttbara och löstagbara minnesanordningar övervakas (exempelvis genom att begränsa användningen av USB-minnen eller externa hårddiskar).</t>
  </si>
  <si>
    <t>Konfigurationer och förändringar i apparaternas programvara (firmware) hanteras under apparatens hela livstid.</t>
  </si>
  <si>
    <t>Använd applikationssäkerhet som en del i cybersäkerhetsarkitekturen</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</si>
  <si>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</si>
  <si>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Programvara och applikationer som utvecklas internt och som är avsedda att tas i bruk i utrustning eller programvara med hög prioritet [se ASSET-1d] utvecklas enligt principerna för säker applikationsutveckling.</t>
  </si>
  <si>
    <t>I valet av programvara och applikationer som anskaffas till utrustning eller programvara med hög prioritet [se ASSET-1d] beaktas om leverantören följer principerna för säker applikationsutveckling.</t>
  </si>
  <si>
    <t>Alla programvaror och applikationer som utvecklas internt utvecklas enligt principerna för säker applikationsutveckling.</t>
  </si>
  <si>
    <t>I val av programvara och applikationer som ska anskaffas beaktar man alltid om leverantören följer principerna för säker applikationsutveckling.</t>
  </si>
  <si>
    <t>I arkitekturgranskningsprocessen bedömer man nya och uppdaterade programvarors och applikationers säkerhet innan de tas in i produktionen.</t>
  </si>
  <si>
    <t>Äktheten hos programvaror och apparatprogramvaror (firmware) säkerställs innan de tas i bruk.</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</si>
  <si>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</si>
  <si>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Dataskydd som en del av cybersäkerhetsarkitekturen</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</si>
  <si>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</si>
  <si>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Sparade känsliga uppgifter (”data at rest”) skyddas. På nivå 1 behöver detta inte vara systematiskt och regelbundet.</t>
  </si>
  <si>
    <t>En infrastruktur för hantering av nycklar (exempelvis skapande, förvaring, förstöring, uppdatering och upphävning av nycklar) används som stöd för krypteringsmetoderna.</t>
  </si>
  <si>
    <t>Man använder skyddsmekanismer för att begränsa risken för att information stjäls (exempelvis verktyg som förhindrar radering av information).</t>
  </si>
  <si>
    <t>Till cyberarkitekturen hör skyddsmekanismer (exempelvis kryptering av apparaters hårddiskar) för information som sparats på apparater som kan tappas bort eller bli stulna.</t>
  </si>
  <si>
    <t>Cyberarkitekturen omfattar skyddsmetoder för applikationer, apparaters programvara (firmware) och olovliga ändringar av information.</t>
  </si>
  <si>
    <t>För verksamheten inom ämnesområdet ARCHITECTURE har man fastställt dokumenterade rutiner, som följs och uppdateras regelbundet.</t>
  </si>
  <si>
    <t>Det finns tillräckligt med resurser för verksamheten inom ämnesområdet ARCHITECTURE (personal, finansiering och verktyg).</t>
  </si>
  <si>
    <t>Verksamheten inom ämnesområdet ARCHITECTURE styrs genom krav som ställts upp i policyn på organisationens ledningsnivå (eller i motsvarande anvisningar).</t>
  </si>
  <si>
    <t>De arbetstagare som utför verksamheten inom ämnesområdet ARCHITECTURE har tillräckliga kunskaper och färdigheter för sina uppgifter.</t>
  </si>
  <si>
    <t>De ansvar, kontoskyldigheter och behörigheter som krävs för verksamheten inom ämnesområdet ARCHITECTURE har delats ut till lämpliga arbetstagare.</t>
  </si>
  <si>
    <t>Effektiviteten hos verksamheten inom ämnesområdet ARCHITECTURE utvärderas och följs upp.</t>
  </si>
  <si>
    <t>Hantering av egendom, förändringar och konfiguration (ASSET)</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</si>
  <si>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</si>
  <si>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Hantering av apparater och programvara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</si>
  <si>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</si>
  <si>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Det finns ett register över apparater och programvaror som är viktiga för funktionen. (Beakta också apparater och programvaror i eventuella OT-miljöer.) På nivå 1 behöver upprätthållandet av registret inte vara systematiskt och regelbundet.</t>
  </si>
  <si>
    <t>I registret finns sådana apparater och programvaror som hör till funktionen, som skulle kunna användas för att uppnå en angripares mål.</t>
  </si>
  <si>
    <t>I registret anges sådana egenskaper hos apparaterna och programvaran som stöder organisationens cyberverksamhet (exempelvis apparatens eller programvarans plats, prioritet, operativsystem eller firmware-version).</t>
  </si>
  <si>
    <t>De apparater och programvaror som är registrerade i registret har prioriterats enligt fastställda prioriteringskriterier, som omfattar en bedömning av hur viktig apparaten eller programvaran är för funktionen.</t>
  </si>
  <si>
    <t>Registret är aktuellt (dvs. det uppdateras då och då samt i samband med specifika situationer såsom systemförändringar).</t>
  </si>
  <si>
    <t>Hantering av informationsresurser</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</si>
  <si>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</si>
  <si>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</si>
  <si>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I registret finns sådana informationsresurser som hör till funktionen, som skulle kunna användas för att uppnå en angripares mål.</t>
  </si>
  <si>
    <t>De informationsresurser som är registrerade i registret har prioriterats enligt fastställda prioriteringskriterier, som omfattar en bedömning av hur viktig informationsresursen är för funktionen.</t>
  </si>
  <si>
    <t>Hantering av konfiguration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</si>
  <si>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</si>
  <si>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Grundläggande standardinställningar har skapats för apparaters, programvarors och informationsresursers konfigurationer. På nivå 1 behöver detta inte vara systematiskt och regelbundet.</t>
  </si>
  <si>
    <t>Grundläggande standardinställningar används när man skapar en ny konfiguration för en apparat, programvara eller informationsresurs eller återställer en gammal konfiguration.</t>
  </si>
  <si>
    <t>Konfigurationernas enhetlighet med de grundläggande standardinställningarna följs regelbundet under hela apparatens, programvarans eller informationsresursens livscykel.</t>
  </si>
  <si>
    <t>Hantering av förändringar</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</si>
  <si>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</si>
  <si>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Rutinerna för hantering av förändringar omfattar apparaternas, programvarornas och informationens hela livscykel (exempelvis anskaffning, ibruktagande, användning och tagande ur bruk).</t>
  </si>
  <si>
    <t>Loggarna för hantering av förändringar innehåller information om sådana utförda förändringar som påverkar cybersäkerhetskraven för apparaten, programvaran eller informationsresursen i fråga.</t>
  </si>
  <si>
    <t>För verksamheten inom ämnesområdet ASSET har man fastställt dokumenterade rutiner, som följs och uppdateras regelbundet.</t>
  </si>
  <si>
    <t>Det finns tillräckligt med resurser för verksamheten inom ämnesområdet ASSET (personal, finansiering och verktyg).</t>
  </si>
  <si>
    <t>Verksamheten inom ämnesområdet ASSET styrs genom krav som ställts upp i policyn på organisationens ledningsnivå (eller i motsvarande anvisningar).</t>
  </si>
  <si>
    <t>De arbetstagare som utför verksamheten inom ämnesområdet ASSET har tillräckliga kunskaper och färdigheter för sina uppgifter.</t>
  </si>
  <si>
    <t>De ansvar, kontoskyldigheter och behörigheter som krävs för verksamheten inom ämnesområdet ASSET har delats ut till lämpliga arbetstagare.</t>
  </si>
  <si>
    <t>Effektiviteten hos verksamheten inom ämnesområdet ASSET utvärderas och följs upp.</t>
  </si>
  <si>
    <t>Skydda kritiska tjänster</t>
  </si>
  <si>
    <t>Organisationen ska identifiera sin roll i tillhandahållandet av tjänster för samhället och hantera risker baserat på sin roll.</t>
  </si>
  <si>
    <t>Identifiera kritiska tjänster och beroendeförhållanden till tjänsterna</t>
  </si>
  <si>
    <t>Organisationen ska förstå sin roll i tillhandahållandet av kritiska tjänster för samhället, vilka krav tillhandahållandet av kritiska tjänster ställer och vilka konsekvenser ett misslyckat tillhandahållande kan ha.</t>
  </si>
  <si>
    <t>Kritiska tjänster som organisationen tillhandahåller samhället har identifierats och dokumenterats.</t>
  </si>
  <si>
    <t>Information som behövs för att tillhandahålla kritiska tjänster för samhället har identifierats och dokumenterats.</t>
  </si>
  <si>
    <t>Processer som behövs för att tillhandahålla kritiska tjänster för samhället har identifierats och dokumenterats.</t>
  </si>
  <si>
    <t>System (IT och OT) som behövs för att tillhandahålla kritiska tjänster för samhället har identifierats och dokumenterats.</t>
  </si>
  <si>
    <t>Utrustning och lokaler som behövs för att tillhandahålla kritiska tjänster för samhället har identifierats och dokumenterats.</t>
  </si>
  <si>
    <t>Leveranskedjor som behövs för att tillhandahålla kritiska tjänster för samhället har identifierats och dokumenterats.</t>
  </si>
  <si>
    <t>Det har fastställts en tidsfrist efter vilken den normala verksamheten i samhället påverkas betydligt, om de resurser (information, processer, system, rum, leveranskedja) som kritiska tjänster behöver inte är tillgängliga.</t>
  </si>
  <si>
    <t>Kedjeeffekter för samhället av att kritiska tjänster har försvagats eller avbrutits har identifierats och dokumenterats.</t>
  </si>
  <si>
    <t>Hantera kritiska tjänster</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</si>
  <si>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</si>
  <si>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Alla resurser (information, processer, system, rum, leveranskedjor) som behövs för att tillhandahålla samhälleligt kritiska tjänster omfattas av organisationens policyer och processer för säkerhetshantering.</t>
  </si>
  <si>
    <t>Alla resurser (information, processer, system, rum, leveranskedjor) som behövs för att tillhandahålla samhälleligt kritiska tjänster omfattas av organisationens policyer och processer för riskhantering.</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</si>
  <si>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</si>
  <si>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Ledningsgruppen behandlar säkerhetsnivån i informationsnätet och IT-systemen för tillhandahållande av kritiska tjänster för samhället utgående från uppdaterad och detaljerad information och handledning som ges av experter.</t>
  </si>
  <si>
    <t>En utsedd medlem i ledningsgruppen ansvarar för säkerhetsnivån i informationsnätet och IT-systemen för tillhandahållande av kritiska tjänster för samhället, och leder regelbundna diskussioner om ämnet i styrelsen.</t>
  </si>
  <si>
    <t>Den vision som ledningsgruppen har fastställt omvandlas till effektiva organisatoriska rutiner som styr och övervakar informationsnätet och IT-systemen för tillhandahållande av kritiska tjänster för samhället.</t>
  </si>
  <si>
    <t>Högsta ledningen har insyn i de viktigaste riskbesluten inom hela organisationen.</t>
  </si>
  <si>
    <t>De som fattar riskbeslut förstår sitt ansvar för att fatta effektiva och snabba beslut om kritiska system i enlighet med den riskaptit som ledningen i organisationen har fastställt.</t>
  </si>
  <si>
    <t>Beslutsfattandet i riskhanteringen delegeras och eskaleras vid behov i hela organisationen till personer som har sådana kunskaper, färdigheter, verktyg och behörigheter som de behöver.</t>
  </si>
  <si>
    <t>Riskbesluten granskas med jämna mellanrum i syfte att säkra att de fortfarande är betydelsefulla och giltiga.</t>
  </si>
  <si>
    <t>Resurser (information, processer, system, utrustning, leveranskedjor), en kritisk tidsperiod och kedjeeffekter beaktas i riskhanteringsprocessen och riskbesluten.</t>
  </si>
  <si>
    <t>Minimera cybersäkerhetsincidenters verkningar på kritiska tjänster</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</si>
  <si>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</si>
  <si>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Planen för hantering av cybersäkerhetshändelser och cybersäkerhetsincidenter omfattar alla kritiska system.</t>
  </si>
  <si>
    <t>Planen för hantering av cybersäkerhetshändelser och cybersäkerhetsincidenter omfattar scenarier som endast gäller kända och välförstådda angrepp.</t>
  </si>
  <si>
    <t>Personer som deltar i genomförandet av planen för hantering av cybersäkerhetshändelser och cybersäkerhetsincidenter förstår det bra.</t>
  </si>
  <si>
    <t>Planen har dokumenterats och delats ut till alla relevanta berörda parter.</t>
  </si>
  <si>
    <t xml:space="preserve">Planen bygger på en klar förståelse av risker mot nät och informationssystem som behövs för att tillhandahålla kritiska tjänster. </t>
  </si>
  <si>
    <t>Planen är omfattande (omfattar t.ex. alla faser av en avvikelses livscykel, roller, ansvarsområden, rapportering) och innehåller en beskrivning av sannolika verkningar av kända angreppsmetoder och av potentiella angreppsmetoder som ännu inte har förverkligats.</t>
  </si>
  <si>
    <t>Planen har dokumenterats och integrerats i mer omfattande processer för hantering av organisationens affärsverksamhet och leveranskedja.</t>
  </si>
  <si>
    <t>Affärsenheter som tillhandahåller kritiska tjänster har tagit emot och förstår planen.</t>
  </si>
  <si>
    <t>Svar</t>
  </si>
  <si>
    <t>Noter och referenser</t>
  </si>
  <si>
    <t>Nivå</t>
  </si>
  <si>
    <t>Praktik</t>
  </si>
  <si>
    <t>Säkerhetsklassificering</t>
  </si>
  <si>
    <t>Total nivå</t>
  </si>
  <si>
    <t>Nivån på investeringar i cybersäkerhet (fliken Investment)</t>
  </si>
  <si>
    <t>Nivån på investeringar i cybersäkerhet</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</si>
  <si>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</si>
  <si>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Kategori</t>
  </si>
  <si>
    <t>Personal (intern)</t>
  </si>
  <si>
    <t>Konsultverksamhet</t>
  </si>
  <si>
    <t>Tjänster</t>
  </si>
  <si>
    <t>Programvarulicenser</t>
  </si>
  <si>
    <t>Invest. i hårdvara</t>
  </si>
  <si>
    <t>Planerad</t>
  </si>
  <si>
    <t>Funktion</t>
  </si>
  <si>
    <t>Processer</t>
  </si>
  <si>
    <t>System</t>
  </si>
  <si>
    <t>Effekter på andra organisationer</t>
  </si>
  <si>
    <t>Leverantörer</t>
  </si>
  <si>
    <t>Interna beroenden</t>
  </si>
  <si>
    <t>Datum</t>
  </si>
  <si>
    <t>Deltagare</t>
  </si>
  <si>
    <t>Kommentarer</t>
  </si>
  <si>
    <t>Intern referens</t>
  </si>
  <si>
    <t>Extern referens</t>
  </si>
  <si>
    <t>Utvecklingsobjekt</t>
  </si>
  <si>
    <t>FÖREGÅENDE BEDÖMNING</t>
  </si>
  <si>
    <t>Tidigare bedömningsresultat (i bedömningsfliken)</t>
  </si>
  <si>
    <t>Tidigare bedömningsresultat (i rapporterna)</t>
  </si>
  <si>
    <t>Jämförelseresultat (i rapporterna)</t>
  </si>
  <si>
    <t>Exporterar resultat</t>
  </si>
  <si>
    <t>De jämförelseuppgifter som skrivits in i denna tabell visas i rapporterna.</t>
  </si>
  <si>
    <t>Snabbguide för export av resultat (Microsof Office Excel 2016)</t>
  </si>
  <si>
    <t>1) Visa fliken Utvecklare
- Gå till alternativ&gt; Anpassa menyfliksområdetpå fliken Arkiv.
- Under Anpassa menyflik och under Huvudflikar väljer du kryssrutan Utvecklare.
2) Exportera XML-data
- Klicka på Utvecklare &gt; Exportera.
- Spara .xml-filen med namnet du väjer.</t>
  </si>
  <si>
    <t>Rapport om Cybermätarens mognad (R2)</t>
  </si>
  <si>
    <t>Ledningens rapport om mognad (R1)</t>
  </si>
  <si>
    <t>I enlighet med avsnitten för cybersäkerheten</t>
  </si>
  <si>
    <t>Detaljerad NIST Cybersecurity Framework Core-rapport</t>
  </si>
  <si>
    <t>Cybersäkerhetens mognadsgrad</t>
  </si>
  <si>
    <t>Åtgärder som kärvs på mognadsnivå 1</t>
  </si>
  <si>
    <t>Utvecklingsområden för cybersäkerheten</t>
  </si>
  <si>
    <t>Gemensamma hanteringsåtgärder</t>
  </si>
  <si>
    <t>Ämnesområdesspecifik mognadsrapport</t>
  </si>
  <si>
    <t>Import av bedömningsresultat och jämförelseinformation</t>
  </si>
  <si>
    <t>Export av bedömningsresultat</t>
  </si>
  <si>
    <t>De resultat som matas in här visas i Cybermätarens bedömningsavsnitt intill de nuvarande bedömningarna (i kolumnerna O-S).</t>
  </si>
  <si>
    <t>Verktyg för bedömning av cybersäkerhet</t>
  </si>
  <si>
    <t>Namn</t>
  </si>
  <si>
    <t>Bransch</t>
  </si>
  <si>
    <t xml:space="preserve">Handledare </t>
  </si>
  <si>
    <t>Beskrivning av funktionen som ska utvärderas</t>
  </si>
  <si>
    <t>Funktionens effekter för samhället</t>
  </si>
  <si>
    <t>Startdatum</t>
  </si>
  <si>
    <t>Senast ändring</t>
  </si>
  <si>
    <t>Bedömning av cybersäkerhet</t>
  </si>
  <si>
    <t>Avsnitten för cybersäkerheten</t>
  </si>
  <si>
    <t>Resultat och referensdata</t>
  </si>
  <si>
    <t>Polärdiagram (R4)</t>
  </si>
  <si>
    <t>Rapport över allmänna administrativa åtgärder (R5)</t>
  </si>
  <si>
    <t>Beskrivning av hotscenario (worst-case)</t>
  </si>
  <si>
    <t>Scenariots samhälleliga effekter</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</si>
  <si>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</si>
  <si>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Nästa bedömning</t>
  </si>
  <si>
    <t>Observera</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</si>
  <si>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</si>
  <si>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</si>
  <si>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</si>
  <si>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</si>
  <si>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Identifiera</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</si>
  <si>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</si>
  <si>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</si>
  <si>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</si>
  <si>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Skydda</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</si>
  <si>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</si>
  <si>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</si>
  <si>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</si>
  <si>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</si>
  <si>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Återställ</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</si>
  <si>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</si>
  <si>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</si>
  <si>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</si>
  <si>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</si>
  <si>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Åtgärda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</si>
  <si>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</si>
  <si>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</si>
  <si>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</si>
  <si>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</si>
  <si>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Hantering av cybersäkerhet (PROGRAM)</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</si>
  <si>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</si>
  <si>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Cybersäkerhetsstrategi</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</si>
  <si>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</si>
  <si>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Organisationen har en cybersäkerhetsstrategi. På nivå 1 behöver utvecklingen eller upprätthållandet av den inte vara systematisk och regelbunden.</t>
  </si>
  <si>
    <t>Cybersäkerhetsstrategin fastställer cybersäkerhetsmål för organisationen.</t>
  </si>
  <si>
    <t>Cybersäkerhetsstrategin och -prioriteringarna har dokumenterats. Strategin och prioriteringarna är i linje med organisationens allmänna strategiska mål och de risker som berör dess kritiska infrastruktur.</t>
  </si>
  <si>
    <t>Cybersäkerhetsstrategin definierar hanteringsmodellen (”governance”) och tillsynsåtgärderna för organisationens cybersäkerhet.</t>
  </si>
  <si>
    <t>Cybersäkerhetsstrategin definierar hanterings- och organisationsstrukturen för cybersäkerheten.</t>
  </si>
  <si>
    <t>Cybersäkerhetsstrategin anger de standarder och anvisningar som ska följas.</t>
  </si>
  <si>
    <t>Ledningens stöd till programmet för hantering av cybersäkerhet</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</si>
  <si>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</si>
  <si>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Organisationens högsta ledning stöder hanteringen av cybersäkerheten. På nivå 1 behöver detta inte vara systematiskt och regelbundet.</t>
  </si>
  <si>
    <t>Hanteringen av cybersäkerheten baserar sig på cybersäkerhetsstrategin.</t>
  </si>
  <si>
    <t>Organisationens högsta lednings stöd för hanteringen av cybersäkerheten är synligt och aktivt.</t>
  </si>
  <si>
    <t>Organisationens högsta ledning stöder utvecklingen, upprätthållandet och verkställandet av cybersäkerhetspolicyer och -anvisningar.</t>
  </si>
  <si>
    <t>Ansvaret för hanteringen av cybersäkerheten har tilldelats en aktör inom organisationen som har tillräckliga befogenheter.</t>
  </si>
  <si>
    <t>De berörda parterna i hanteringen av cybersäkerheten har identifierats och involverats.</t>
  </si>
  <si>
    <t>Verksamheten inom hanteringen av cybersäkerheten ses över då och då för att säkerställa att åtgärderna är i linje med cybersäkerhetsstrategin.</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</si>
  <si>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</si>
  <si>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För verksamheten inom ämnesområdet PROGRAM har man fastställt dokumenterade rutiner, som följs och uppdateras regelbundet.</t>
  </si>
  <si>
    <t>Det finns tillräckligt med resurser för verksamheten inom ämnesområdet PROGRAM (personal, finansiering och verktyg).</t>
  </si>
  <si>
    <t>Verksamheten inom ämnesområdet PROGRAM styrs genom krav som ställts upp i policyn på organisationens ledningsnivå (eller i motsvarande anvisningar).</t>
  </si>
  <si>
    <t>De arbetstagare som utför verksamheten inom ämnesområdet PROGRAM har tillräckliga kunskaper och färdigheter för sina uppgifter.</t>
  </si>
  <si>
    <t>De ansvar, kontoskyldigheter och behörigheter som krävs för verksamheten inom ämnesområdet PROGRAM har delats ut till lämpliga arbetstagare.</t>
  </si>
  <si>
    <t>Effektiviteten hos verksamheten inom ämnesområdet PROGRAM utvärderas och följs upp.</t>
  </si>
  <si>
    <t>Hantering av händelser och störningar, verksamhetens kontinuitet (RESPONSE)</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</si>
  <si>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</si>
  <si>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Observation av händelser</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</si>
  <si>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</si>
  <si>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Kriterier har utarbetats för cyberhändelser och observation av dem (som omfattar exempelvis en definition av situationer som uppfyller definitionen av en cybersäkerhetshändelse eller en definition av var cybersäkerhetshändelser kan observeras).</t>
  </si>
  <si>
    <t>Information om olika händelser jämförs med varandra för att upptäcka eventuella regelbundenheter, trender eller andra gemensamma drag, som kan stödja arbetet med analys av cyberstörningar.</t>
  </si>
  <si>
    <t>Funktionens lägesbild följs upp så att den stöder observationen av eventuella cyberhändelser.</t>
  </si>
  <si>
    <t>Analys av händelser och definition av störningssituationer</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</si>
  <si>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</si>
  <si>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Kriterier har utarbetats för definition av cybersäkerhetsstörningar. På nivå 1 behöver detta inte vara systematiskt och regelbundet.</t>
  </si>
  <si>
    <t>Cybersäkerhetshändelser analyseras så att analysen stöder definitionen av eventuella cybersäkerhetsstörningar. På nivå 1 behöver detta inte vara systematiskt och regelbundet.</t>
  </si>
  <si>
    <t>Offentliga kriterier har utarbetats för definitionen av cybersäkerhetsstörningar. De baserar sig på hur störningarna kan påverka funktionen.</t>
  </si>
  <si>
    <t>Cybersäkerhetshändelser definieras som cybersäkerhetsstörningar enligt de utarbetade kriterierna.</t>
  </si>
  <si>
    <t>Kriterierna för definition av cybersäkerhetsstörningar uppdateras då och då samt i samband med specifika situationer såsom vid organisationsförändringar eller utifrån erfarenheter från övningar eller nya upptäckta hot.</t>
  </si>
  <si>
    <t>Kriterierna för definiering av cybersäkerhetsstörningar är i linje med kriterierna för prioritering av cybersäkerhetsrisker [se  RISK-3b].</t>
  </si>
  <si>
    <t>Information om olika cybersäkerhetsstörningar jämförs för att identifiera eventuella regelbundenheter, trender eller andra gemensamma drag.</t>
  </si>
  <si>
    <t>Reaktion på händelser och störningar</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</si>
  <si>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</si>
  <si>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Cybersäkerhetsstörningar rapporteras (exempelvis internt, till CERT-FI eller till lämpliga ISAC-grupper). På nivå 1 behöver detta inte vara systematiskt och regelbundet.</t>
  </si>
  <si>
    <t>Man har utarbetat en plan på hur man reagerar på cyberstörningar. Planen ska vara uppdaterad och täcka hela livscykeln för störningshanteringen.</t>
  </si>
  <si>
    <t>Reaktionerna på cybersäkerhetshändelser och -störningar följer fastställda planer och processer.</t>
  </si>
  <si>
    <t>Man övar på planen för reaktion på cybersäkerhetsstörningar och -händelser då och då samt i specifika situationer såsom i samband med systemförändringar eller externa händelser.</t>
  </si>
  <si>
    <t>Reaktionerna på cybersäkerhetshändelser och -störningar samordnas till tillämpliga delar med leverantörer, myndigheter och andra utomstående aktörer. Hit hör insamling och förvaring av bevismaterial.</t>
  </si>
  <si>
    <t>Cybersäkerhet som en del av verksamhetens kontinuitet</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</si>
  <si>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</si>
  <si>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Det finns säkerhetskopior av informationen, som testas. På nivå 1 behöver detta inte vara systematiskt och regelbundet.</t>
  </si>
  <si>
    <t>IT-apparater (och eventuella OT-apparater) som behöver reservdelar har identifierats. På nivå 1 behöver detta inte vara systematiskt och regelbundet.</t>
  </si>
  <si>
    <t>I kontinuitetsplanerna identifieras och dokumenteras de anordningar, programvaror och datalager samt funktioner som minst krävs för att upprätthålla verksamheten inom funktionen.</t>
  </si>
  <si>
    <t>Kontinuitetsplanerna testas genom bedömningar och/eller övningar då och då samt i specifika situationer såsom i samband med systemförändringar eller externa händelser.</t>
  </si>
  <si>
    <t>Reservdelar finns tillgängliga för de IT-apparater (och eventuella OT-apparater) som behöver sådana.</t>
  </si>
  <si>
    <t>Kriterier för ibruktagande av kontinuitetsplan i en situation med en cybersäkerhetsstörning har definierats och kommunicerats till de arbetstagare som ansvarar för hanteringen av störningar och för beredskapsplanerna.</t>
  </si>
  <si>
    <t>Observationer från testningen av kontinuitetsplanen och från verkliga situationer jämförs med de uppställda återhämtningsmålen, och planerna utvecklas utifrån dessa observationer.</t>
  </si>
  <si>
    <t>För verksamheten inom ämnesområdet RESPONSE har man fastställt dokumenterade rutiner, som följs och uppdateras regelbundet.</t>
  </si>
  <si>
    <t>Det finns tillräckligt med resurser för verksamheten inom ämnesområdet RESPONSE (personal, finansiering och verktyg).</t>
  </si>
  <si>
    <t>Verksamheten inom ämnesområdet RESPONSE styrs genom krav som ställts upp i policyn på organisationens ledningsnivå (eller i motsvarande anvisningar).</t>
  </si>
  <si>
    <t>De arbetstagare som utför verksamheten inom ämnesområdet RESPONSE har tillräckliga kunskaper och färdigheter för sina uppgifter.</t>
  </si>
  <si>
    <t>Effektiviteten hos verksamheten inom ämnesområdet RESPONSE utvärderas och följs upp.</t>
  </si>
  <si>
    <t>Riskhantering (RISK)</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</si>
  <si>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</si>
  <si>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Plan för hantering av cybersäkerhetsrisker</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</si>
  <si>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</si>
  <si>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Organisationens hantering av cybersäkerhetsrisker styrs av en plan (exempelvis en strategi eller motsvarande policy på ledningsnivån). På nivå 1 behöver utvecklingen eller upprätthållandet av den inte vara systematisk och regelbunden.</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</si>
  <si>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</si>
  <si>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Information om åtgärderna inom hanteringen av cybersäkerhetsrisker delas till lämpliga berörda parter.</t>
  </si>
  <si>
    <t>För hanteringen av cybersäkerhetsrisker har man fastställt en administrationsmodell (ref. ”governance”), som uppdateras regelbundet. Till administrationsmodellen hör bland annat ansvar, skyldigheter och beslutsstrukturer för riskhanteringen.</t>
  </si>
  <si>
    <t>Identifiering av cybersäkerhetsrisker</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</si>
  <si>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</si>
  <si>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Cybersäkerhetsrisker identifieras. På nivå 1 behöver detta inte vara systematiskt och regelbundet.</t>
  </si>
  <si>
    <t>De identifierade cybersäkerhetsriskerna delas in i olika kategorier, så att riskerna kan hanteras kategorispecifikt (kategorierna kan vara exempelvis dataläckor, interna fel, ransomware eller kapning av OT-apparater).</t>
  </si>
  <si>
    <t>Cybersäkerhetsriskerna och cybersäkerhetsriskkategorierna dokumenteras i ett riskregister (eller i en motsvarande informationsresurs).</t>
  </si>
  <si>
    <t>Ägare har utsetts för cybersäkerhetsriskerna och cybersäkerhetsriskkategorierna.</t>
  </si>
  <si>
    <t>Cybersäkerhetsriskerna identifieras då och då samt i specifika situationer, exempelvis vid systemförändringar eller externa cybersäkerhetshändelser.</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</si>
  <si>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</si>
  <si>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Information om hot från ämnesområdet för hantering av hot [se THREAT] används för att identifiera nya cybersäkerhetsrisker och uppdatera befintliga.</t>
  </si>
  <si>
    <t>I identifieringen av cybersäkerhetsrisker beaktas risker som berör kritisk infrastruktur eller organisationer som är beroende av varandra.</t>
  </si>
  <si>
    <t>Riskanalys</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</si>
  <si>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</si>
  <si>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Cybersäkerhetsriskerna prioriteras utifrån vilken effekt de bedöms ha. På nivå 1 behöver detta inte vara systematiskt och regelbundet.</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</si>
  <si>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</si>
  <si>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Berörda parter från lämpliga enheter för operativ verksamhet och affärsverksamhet inom organisationen deltar i analysen av cybersäkerhetsrisker med högre prioritet.</t>
  </si>
  <si>
    <t>Analyserna av cybersäkerhetsriskerna uppdateras då och då samt i specifika situationer såsom i samband med systemförändringar eller externa händelser.</t>
  </si>
  <si>
    <t>Reaktion på risker</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</si>
  <si>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</si>
  <si>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Sätten att reagera på risker väljs och genomförs enligt de fastställda metoderna, som baserar sig på analyser och prioriteringar.</t>
  </si>
  <si>
    <t>Företagsledningen granskar sätten att reagera på risker (såsom att minska, godkänna, undvika eller överföra risken) då och då för att säkerställa deras lämplighet.</t>
  </si>
  <si>
    <t>För verksamheten inom ämnesområdet RISK har man fastställt dokumenterade rutiner, som följs och uppdateras regelbundet.</t>
  </si>
  <si>
    <t>Det finns tillräckligt med resurser för verksamheten inom ämnesområdet RISK (personal, finansiering och verktyg).</t>
  </si>
  <si>
    <t>Verksamheten inom ämnesområdet RISK styrs genom krav som ställts upp i policyn på organisationens ledningsnivå (eller i motsvarande anvisningar).</t>
  </si>
  <si>
    <t>De arbetstagare som utför verksamheten inom ämnesområdet RISK har tillräckliga kunskaper och färdigheter för sina uppgifter.</t>
  </si>
  <si>
    <t>De ansvar, kontoskyldigheter och behörigheter som krävs för verksamheten inom ämnesområdet RISK har delats ut till lämpliga arbetstagare.</t>
  </si>
  <si>
    <t>Effektiviteten hos verksamheten inom ämnesområdet RISK utvärderas och följs upp.</t>
  </si>
  <si>
    <t>Lägesbild (SITUATION)</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</si>
  <si>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</si>
  <si>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Hantering av loggar</t>
  </si>
  <si>
    <t xml:space="preserve">Loggning bör vara införd utifrån skyddade objekts verkningar på verksamheten. Ju större potentiell inverkan exempelvis ett riskutsatt skyddat objekt har, desto mer information ska organisationen samla in om objektet. </t>
  </si>
  <si>
    <t>Logginformation samlas in från sådana apparater, programvaror och informationsresurser som skulle kunna användas för att uppnå en angripares mål.</t>
  </si>
  <si>
    <t>Logginformationen sammanställs centraliserat inom funktionen.</t>
  </si>
  <si>
    <t>Övervakning av miljöer</t>
  </si>
  <si>
    <t>Med hjälp av uppföljning och analys av information som har samlats in via loggdata och andra källor kan organisationen förstå vilken operativ status och cybersäkerhetsstatus verksamheten har.</t>
  </si>
  <si>
    <t>Man granskar logguppgifterna och övervakar cybersäkerheten på andra sätt. På nivå 1 behöver detta inte vara systematiskt och regelbundet.</t>
  </si>
  <si>
    <t>Närmare krav har fastställts för övervakningen och för analysen av observationer, och kraven uppdateras regelbundet och omfattar granskning av information om händelser i rätt tid.</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</si>
  <si>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</si>
  <si>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För identifiering av cybersäkerhetshändelser har man fastställt olika larm och aviseringar, som uppdateras regelbundet.</t>
  </si>
  <si>
    <t>Information från riskanalyserna [se RISK-3d] används när man fastställer indikatorer för avvikande verksamhet.</t>
  </si>
  <si>
    <t>Upprätthållande av lägesbild</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</si>
  <si>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</si>
  <si>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Man har fastställt metoder för kommunikation om lägesbilden för funktionens cybersäkerhet, som uppdateras regelbundet.</t>
  </si>
  <si>
    <t>Tillsynsinformationen sammanställs för att bilda en operativ lägesbild för funktionen.</t>
  </si>
  <si>
    <t>Tillämplig information från olika delar av organisationen finns tillgänglig för att berika lägesbilden.</t>
  </si>
  <si>
    <t>Krav har fastställts för rapporteringen av lägesbilden. Hit hör att dela cybersäkerhetsinformation i rätt tid till berörda parter som organisationen definierat.</t>
  </si>
  <si>
    <t>För att berika lägesbilden samlar man in lämplig information utanför organisationen. Denna information distribueras också till de interna berörda parter som organisationen definierat.</t>
  </si>
  <si>
    <t>För verksamheten inom ämnesområdet SITUATION har man fastställt dokumenterade rutiner, som följs och uppdateras regelbundet.</t>
  </si>
  <si>
    <t>Det finns tillräckligt med resurser för verksamheten inom ämnesområdet SITUATION (personal, finansiering och verktyg).</t>
  </si>
  <si>
    <t>Verksamheten inom ämnesområdet SITUATION styrs genom krav som ställts upp i policyn på organisationens ledningsnivå (eller i motsvarande anvisningar).</t>
  </si>
  <si>
    <t>De arbetstagare som utför verksamheten inom ämnesområdet SITUATION har tillräckliga kunskaper och färdigheter för sina uppgifter.</t>
  </si>
  <si>
    <t>De ansvar, kontoskyldigheter och behörigheter som krävs för verksamheten inom ämnesområdet SITUATION har delats ut till lämpliga arbetstagare.</t>
  </si>
  <si>
    <t>Effektiviteten hos verksamheten inom ämnesområdet SITUATION utvärderas och följs upp.</t>
  </si>
  <si>
    <t>Fastställ och underhåll kontroller för att hantera sådana cybersäkerhetsrisker mot tjänster och skyddade objekt som är beroende av externa entiteter, i förhållande till den kritiska infrastrukturen och riskerna mot organisationens mål.</t>
  </si>
  <si>
    <t>Identifiering och prioritering av partnernätverket</t>
  </si>
  <si>
    <t>Identifiering av beroendeförhållanden omfattar att skapa och upprätthålla en övergripande förståelse av viktiga externa relationer som är delaktiga i tillhandahållandet av tjänster.</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</si>
  <si>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</si>
  <si>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</si>
  <si>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</si>
  <si>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Prioriteringen av leverantörer och andra aktörer i partnernätverket uppdateras då och då samt i specifika situationer såsom i samband med systemförändringar eller externa händelser.</t>
  </si>
  <si>
    <t>Hantering av risker i anknytning till partnernätverket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</si>
  <si>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</si>
  <si>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Valet av leverantörer och andra aktörer i partnernätverket påverkas av en bedömning av deras cybersäkerhetskompetens. På nivå 1 behöver detta inte vara systematiskt och regelbundet.</t>
  </si>
  <si>
    <t>Val av produkter och tjänster påverkas av en bedömning av deras cyberförmågor. På nivå 1 behöver detta inte vara systematiskt och regelbundet.</t>
  </si>
  <si>
    <t>De fastställda metoderna följs när man identifierar cybersäkerhetskrav och genomför skyddsåtgärder i anknytning till dem, genom vilka man skyddar sig mot risker som orsakas av leverantörer och aktörer i partnernätverket.</t>
  </si>
  <si>
    <t>De fastställda metoderna följs när man bedömer och väljer leverantörer och andra aktörer i partnernätverket.</t>
  </si>
  <si>
    <t>Striktare skyddsåtgärder genomförs för leverantörer och andra aktörer i partnernätverket som har hög prioritet.</t>
  </si>
  <si>
    <t>Cybersäkerhetskrav är en officiell del av de avtal som ingås med leverantörer och andra aktörer i partnernätverket.</t>
  </si>
  <si>
    <t>Leverantörerna och andra aktörer i partnernätverket visar med jämna mellanrum sina förmågor att uppfylla de fastställda cybersäkerhetskraven.</t>
  </si>
  <si>
    <t>Cybersäkerhetskraven för leverantörer och andra aktörer i partnernätverket inkluderar till tillämpliga delar krav på säker programvaru- och produktutveckling.</t>
  </si>
  <si>
    <t>Som en del av urvalskriterierna har man på ett lämpligt sätt beaktat när användningstiden och användningssupporten löper ut.</t>
  </si>
  <si>
    <t>Som en del av urvalskriterierna har man på ett lämpligt sätt beaktat åtgärder mot förfalskade eller äventyrade programvaror, apparater eller tjänster.</t>
  </si>
  <si>
    <t>Till godkännandetestningen av apparater, programvaror och informationsresurser som anskaffas hör testning av cybersäkerhetskraven.</t>
  </si>
  <si>
    <t>Hantering av hot och sårbarheter (THREAT)</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</si>
  <si>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</si>
  <si>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Minskning av sårbarheter</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</si>
  <si>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</si>
  <si>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Lämpliga informationskällor som stöd för identifieringen av sårbarheter har identifierats. På nivå 1 behöver detta inte vara systematiskt och regelbundet.</t>
  </si>
  <si>
    <t>Uppgifter om sårbarheter samlas in och tolkas för funktionen. På nivå 1 behöver detta inte vara systematiskt och regelbundet.</t>
  </si>
  <si>
    <t>Man gör sårbarhetsbedömningar. På nivå 1 behöver detta inte vara systematiskt och regelbundet.</t>
  </si>
  <si>
    <t>Man ingriper i sårbarheter som är av betydelse för funktionen (exempelvis genom att öka övervakningen eller installera korrigerande uppdateringar). På nivå 1 behöver detta inte vara systematiskt och regelbundet.</t>
  </si>
  <si>
    <t>Sårbarhetsbedömningar görs då och då samt i specifika situationer såsom i samband med systemförändringar eller externa händelser.</t>
  </si>
  <si>
    <t>Man analyserar, prioriterar och ingriper i de identifierade sårbarheterna med de metoder som situationen kräver.</t>
  </si>
  <si>
    <t>Sårbarhetsbedömningarna görs av en oberoende aktör som inte har någon anknytning till den operativa verksamheten inom funktionen.</t>
  </si>
  <si>
    <t>Bekämpning av hot och spridning av information om hot</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</si>
  <si>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</si>
  <si>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Lämpliga informationskällor som stöd för identifieringen av hot har identifierats. På nivå 1 behöver detta inte vara systematiskt och regelbundet.</t>
  </si>
  <si>
    <t>Man ingriper i hot som är av betydelse för funktionen (exempelvis genom att öka övervakningen eller följa hotens utveckling). På nivå 1 behöver detta inte vara systematiskt och regelbundet.</t>
  </si>
  <si>
    <t>Källorna till informationen om hot omfattar alla olika delar av hotprofilen, och dessa informationskällor följs regelbundet.</t>
  </si>
  <si>
    <t>Man analyserar, prioriterar och ingriper i de identifierade hoten med de metoder som situationen kräver.</t>
  </si>
  <si>
    <t>Verksamhetens hotprofil uppdateras då och då samt i specifika situationer såsom i samband med systemförändringar eller externa händelser.</t>
  </si>
  <si>
    <t>Information om hot hanteras med säkra metoder i så nära realtid som möjligt, för att säkerställa att man snabbt analyserar och ingriper i hot.</t>
  </si>
  <si>
    <t>För verksamheten inom ämnesområdet THREAT har man fastställt dokumenterade rutiner, som regelbundet följs och uppdateras.</t>
  </si>
  <si>
    <t>Det finns tillräckligt med resurser för verksamheten inom ämnesområdet THREAT (personal, finansiering och verktyg).</t>
  </si>
  <si>
    <t>Verksamheten inom ämnesområdet THREAT styrs genom krav som ställts upp i policyn på organisationens ledningsnivå (eller i motsvarande anvisningar).</t>
  </si>
  <si>
    <t>De arbetstagare som utför verksamheten inom ämnesområdet THREAT har tillräckliga kunskaper och färdigheter för sina uppgifter.</t>
  </si>
  <si>
    <t>De ansvar, kontoskyldigheter och behörigheter som krävs för verksamheten inom ämnesområdet THREAT  har delats ut till lämpliga arbetstagare.</t>
  </si>
  <si>
    <t>Effektiviteten hos verksamheten inom ämnesområdet THREAT utvärderas och följs upp.</t>
  </si>
  <si>
    <t>Personalledning och -utveckling (WORKFORCE)</t>
  </si>
  <si>
    <t>Inför och uppdatera planer, processer, tekniker och kontroller för att kunna upprätthålla en cybersäkerhetskultur och säkerställa en lämplig och kompetent personal med hänsyn till riskerna mot den kritiska infrastrukturen och organisationens mål.</t>
  </si>
  <si>
    <t>Ansvar för cybersäkerhet</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</si>
  <si>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</si>
  <si>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Ansvarsfördelningen för cybersäkerheten inom organisationen har identifierats. På nivå 1 behöver detta inte vara systematiskt och regelbundet.</t>
  </si>
  <si>
    <t>Ansvaret för cybersäkerheten har tilldelats namngivna personer. På nivå 1 behöver detta inte vara systematiskt och regelbundet.</t>
  </si>
  <si>
    <t>Ansvaret för cybersäkerheten har tilldelats namngivna roller (inklusive eventuella externa serviceproducenter).</t>
  </si>
  <si>
    <t>Ansvaret för cybersäkerheten har dokumenterats.</t>
  </si>
  <si>
    <t>Ansvarsfördelningen för cybersäkerheten och kraven på arbetsuppgifterna granskas och uppdateras då och då samt i specifika situationer såsom i samband med systemförändringar eller när organisationsstrukturen förändras.</t>
  </si>
  <si>
    <t>Det fördelade ansvaret för cybersäkerheten administreras så att man säkerställer dess tillräcklighet och tillräcklig överlappning (inklusive planering av personalväxling).</t>
  </si>
  <si>
    <t>Personalutveckling med fokus på cybersäkerhet</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</si>
  <si>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</si>
  <si>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Cybersäkerhetsutbildning är tillgänglig för sådana arbetstagare som har tilldelats ansvar för cybersäkerheten. På nivå 1 behöver detta inte vara systematiskt och regelbundet.</t>
  </si>
  <si>
    <t>Kraven på kunskaper, färdigheter och förmågor i anknytning till cybersäkerhet samt eventuella brister i dessa har identifierats med tanke på både nuvarande och framtida behov. På nivå 1 behöver detta inte vara systematiskt och regelbundet.</t>
  </si>
  <si>
    <t>Cybersäkerhetsutbildning är en förutsättning för beviljande av användnings- eller åtkomsträttigheter till apparater, programvaror och informationsresurser som är viktiga för funktionen.</t>
  </si>
  <si>
    <t>Utbildningsverksamhetens effektivitet utvärderas då och då och utbildningen utvecklas enligt behov.</t>
  </si>
  <si>
    <t>Personalförvaltningsprocesser</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</si>
  <si>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</si>
  <si>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Olika kontroller (exempelvis bakgrundskontroller, drogtester) görs när nya arbetstagare anställs. På nivå 1 behöver detta inte vara systematiskt och regelbundet.</t>
  </si>
  <si>
    <t>I förfarandena för avslutande av en anställning beaktas cybersäkerheten. På nivå 1 behöver detta inte vara systematiskt och regelbundet.</t>
  </si>
  <si>
    <t>Varje arbetsuppgift granskas på ett lämpligt sätt i förhållande till arbetsuppgiftens risker (inklusive arbetstagare, leverantörer och underleverantörer).</t>
  </si>
  <si>
    <t>Utbildning och ökning av medvetenheten om cybersäkerhet</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</si>
  <si>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</si>
  <si>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Personalens medvetenhet om cybersäkerheten förbättras på olika sätt. På nivå 1 behöver detta inte vara systematiskt och regelbundet.</t>
  </si>
  <si>
    <t>Åtgärderna för att förbättra medvetenheten om cybersäkerhet är i linje med de driftlägen som organisationen definierat på förhand [se SITUATION-3h].</t>
  </si>
  <si>
    <t>För verksamheten inom ämnesområdet WORKFORCE har man fastställt dokumenterade rutiner, som följs och uppdateras regelbundet.</t>
  </si>
  <si>
    <t>Det finns tillräckligt med resurser för verksamheten inom ämnesområdet WORKFORCE (personal, finansiering och verktyg).</t>
  </si>
  <si>
    <t>Verksamheten inom ämnesområdet WORKFORCE styrs genom krav som ställts upp i policyn på organisationens ledningsnivå (eller i motsvarande anvisningar).</t>
  </si>
  <si>
    <t>De arbetstagare som utför verksamheten inom ämnesområdet WORKFORCE har tillräckliga kunskaper och färdigheter för sina uppgifter.</t>
  </si>
  <si>
    <t>De ansvar, kontoskyldigheter och behörigheter som krävs för verksamheten inom ämnesområdet WORKFORCE har delats ut till lämpliga arbetstagare.</t>
  </si>
  <si>
    <t>Effektiviteten hos verksamheten inom ämnesområdet WORKFORCE utvärderas och följs upp.</t>
  </si>
  <si>
    <t>Koulutus ja tutkimus</t>
  </si>
  <si>
    <t xml:space="preserve">Muu </t>
  </si>
  <si>
    <t>Informations- och kommunikationsverksamhet</t>
  </si>
  <si>
    <t>Information and communication</t>
  </si>
  <si>
    <t>Utvinning av mineral</t>
  </si>
  <si>
    <t>Mining and quarrying</t>
  </si>
  <si>
    <t>Hotell- och restaurangverksamhet</t>
  </si>
  <si>
    <t>Accommodation and food service activities</t>
  </si>
  <si>
    <t>Media-ala</t>
  </si>
  <si>
    <t>Media industry</t>
  </si>
  <si>
    <t>Mediebranschen</t>
  </si>
  <si>
    <t>Handel</t>
  </si>
  <si>
    <t>Tukku- ja vähittäiskauppa</t>
  </si>
  <si>
    <t>Wholesale and retail trade</t>
  </si>
  <si>
    <t>Hallinto- ja tukipalvelut</t>
  </si>
  <si>
    <t>Uthyrning, fastighetsservice, resetjänster och andra stödtjänster</t>
  </si>
  <si>
    <t>Administrative and support service activities</t>
  </si>
  <si>
    <t>ICT - Informaatio ja viestintä</t>
  </si>
  <si>
    <t>Finanssi - Kiinteistöalan toiminta</t>
  </si>
  <si>
    <t>Logistiikka - Satamatoiminta</t>
  </si>
  <si>
    <t>Kriit. Teollisuus - Lääkkeet ja lääkinnälliset laitteet</t>
  </si>
  <si>
    <t>ICT - ISP ja NSP</t>
  </si>
  <si>
    <t>ICT - Muu</t>
  </si>
  <si>
    <t>ICT - Other</t>
  </si>
  <si>
    <t>ICT - Övrig</t>
  </si>
  <si>
    <t>Public administration</t>
  </si>
  <si>
    <t>Fastighetsverksamhet</t>
  </si>
  <si>
    <t>Real estate activities</t>
  </si>
  <si>
    <t>Mediabranschen</t>
  </si>
  <si>
    <t>Logistics - Harbour</t>
  </si>
  <si>
    <t>Logistik - Hamnen</t>
  </si>
  <si>
    <t>ICT - Telekommunikation</t>
  </si>
  <si>
    <t>ICT - palvelutuotanto, sovelluskehitys, ylläpito</t>
  </si>
  <si>
    <t>ICT - Services, development, maintenance</t>
  </si>
  <si>
    <t>ICT - IT-tjänster, utveckling, underhåll</t>
  </si>
  <si>
    <t>Education and research</t>
  </si>
  <si>
    <t>Utbildning och forskning</t>
  </si>
  <si>
    <t>ICT - Telecommunications</t>
  </si>
  <si>
    <t>Industri - Läkemedel och medicinsk utrustning</t>
  </si>
  <si>
    <t>Critical Manufacturing - Pharmaceutical products and medical devices</t>
  </si>
  <si>
    <t>Laitteet ja tieto</t>
  </si>
  <si>
    <t>1 - Not implemented or Unknown</t>
  </si>
  <si>
    <t xml:space="preserve">0 - Not answered </t>
  </si>
  <si>
    <t xml:space="preserve">0 - Vastaus puuttuu </t>
  </si>
  <si>
    <t>1 - Ej implementerad eller Okänd</t>
  </si>
  <si>
    <t xml:space="preserve">0 - Inget Svar </t>
  </si>
  <si>
    <t>1 - Ei toteutettu tai ei tietoa</t>
  </si>
  <si>
    <t>C_contact</t>
  </si>
  <si>
    <t>Denna tabell kan användas för att överföra eller sända bedömningsresultaten till Cybersäkerhetscentret. Spara det här bladet som en CSV-fil.</t>
  </si>
  <si>
    <t>This table can be used to extract results for storing or sending them to NCSC-FI. Save this sheet as CSV-file.</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</si>
  <si>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</si>
  <si>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KYBERMITTARI-46</t>
  </si>
  <si>
    <t>KYBERMITTARI-47</t>
  </si>
  <si>
    <t>KYBERMITTARI-48</t>
  </si>
  <si>
    <t>Tulosten lähetys Kyberturvallisuuskeskukselle (Export_KTK)</t>
  </si>
  <si>
    <t>Osiokohtainen kypsyystaso -raportti (R7)</t>
  </si>
  <si>
    <t>Osiokohtainen kypsyystasoraportti</t>
  </si>
  <si>
    <t>Export av resultat till Cybersäkerhetscentret (Export_KTK)</t>
  </si>
  <si>
    <t>Ämnesområdesspecifik mognadsrapport (R7)</t>
  </si>
  <si>
    <t>Domain specific maturity level report (R7)</t>
  </si>
  <si>
    <t>Osion käytäntöjen toteutuminen kypsyystasoittain (R6)</t>
  </si>
  <si>
    <t xml:space="preserve">Data Export to NCSC-FI (Export_KTK) </t>
  </si>
  <si>
    <t>Passed practices per domain and maturity level (R6)</t>
  </si>
  <si>
    <t>Godkännä praktiken per ämnesområde och mognadsniveau (R6)</t>
  </si>
  <si>
    <t>Kyberturvallisuuden kehityskohteiden raportti (R4)</t>
  </si>
  <si>
    <t>Rapport över utvecklingsobjekt inom cybersäkerhet (R4)</t>
  </si>
  <si>
    <t>Detailed NIST Framework Core report (R3)</t>
  </si>
  <si>
    <t>Cybersecurity improvements report (R4)</t>
  </si>
  <si>
    <t>Yksityiskohtainen NIST Framework Core -raportti (R3)</t>
  </si>
  <si>
    <t>Detaljerad NIST Framework Core-rapport (R3)</t>
  </si>
  <si>
    <t>Import av resultat (Import)</t>
  </si>
  <si>
    <t>Export av resultat (Export)</t>
  </si>
  <si>
    <t>Nivån på investeringar i cybersäkerhet (Investment)</t>
  </si>
  <si>
    <t>Tulosten vienti (Export)</t>
  </si>
  <si>
    <t>Tulosten tuonti (Import)</t>
  </si>
  <si>
    <t>Kyberturvallisuuden investointien taso (Investment)</t>
  </si>
  <si>
    <t>Level of cybersecurity investments (Investment)</t>
  </si>
  <si>
    <t>Data import (Import)</t>
  </si>
  <si>
    <t>Data export (Export)</t>
  </si>
  <si>
    <t>I enlighet med referensramen NIST Cybersecurity (CSF v1.1)</t>
  </si>
  <si>
    <t xml:space="preserve"> NIST Cybersecurity (CSF v1.1) -viitekehyksen mukaisesti</t>
  </si>
  <si>
    <t xml:space="preserve"> Following NIST Cybersecurity Framework Core (CSF v1.1)</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</si>
  <si>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</si>
  <si>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</si>
  <si>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t>Yhteyshenkilön sähköposti</t>
  </si>
  <si>
    <t>Contact person, email</t>
  </si>
  <si>
    <t>Kontaktperson, e-post</t>
  </si>
  <si>
    <t>KYBERMITTARI-24</t>
  </si>
  <si>
    <t>Y-tunnus</t>
  </si>
  <si>
    <t>Business ID</t>
  </si>
  <si>
    <t>FO-nummer</t>
  </si>
  <si>
    <t>C_id</t>
  </si>
  <si>
    <t>ACCESS-1h</t>
  </si>
  <si>
    <t>ACCESS-1i</t>
  </si>
  <si>
    <t>ACCESS-1j</t>
  </si>
  <si>
    <t>ACCESS-3j</t>
  </si>
  <si>
    <t>ARCHITECTURE-1k</t>
  </si>
  <si>
    <t>ARCHITECTURE-3k</t>
  </si>
  <si>
    <t>ARCHITECTURE-3l</t>
  </si>
  <si>
    <t>ARCHITECTURE-3m</t>
  </si>
  <si>
    <t>ASSET-4g</t>
  </si>
  <si>
    <t>ASSET-4h</t>
  </si>
  <si>
    <t>ASSET-4i</t>
  </si>
  <si>
    <t>RESPONSE-3l</t>
  </si>
  <si>
    <t>SITUATION-1f</t>
  </si>
  <si>
    <t>THIRD-PARTIES</t>
  </si>
  <si>
    <t>THIRD-PARTIES-0</t>
  </si>
  <si>
    <t>THIRD-PARTIES-1</t>
  </si>
  <si>
    <t>THIRD-PARTIES-1-0</t>
  </si>
  <si>
    <t>THIRD-PARTIES-1a</t>
  </si>
  <si>
    <t>THIRD-PARTIES-1b</t>
  </si>
  <si>
    <t>THIRD-PARTIES-1c</t>
  </si>
  <si>
    <t>THIRD-PARTIES-1d</t>
  </si>
  <si>
    <t>THIRD-PARTIES-1e</t>
  </si>
  <si>
    <t>THIRD-PARTIES-1f</t>
  </si>
  <si>
    <t>THIRD-PARTIES-2</t>
  </si>
  <si>
    <t>THIRD-PARTIES-2-0</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</si>
  <si>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</si>
  <si>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</si>
  <si>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</si>
  <si>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</si>
  <si>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</si>
  <si>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</si>
  <si>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</si>
  <si>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</si>
  <si>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</si>
  <si>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</si>
  <si>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</si>
  <si>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</si>
  <si>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</si>
  <si>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t>
  </si>
  <si>
    <t>THIRD-PARTIES-3-0</t>
  </si>
  <si>
    <t>THIRD-PARTIES-3a</t>
  </si>
  <si>
    <t>THIRD-PARTIES-3b</t>
  </si>
  <si>
    <t>THIRD-PARTIES-3c</t>
  </si>
  <si>
    <t>THIRD-PARTIES-3d</t>
  </si>
  <si>
    <t>THIRD-PARTIES-3e</t>
  </si>
  <si>
    <t>THIRD-PARTIES-3f</t>
  </si>
  <si>
    <t>THREAT-1m</t>
  </si>
  <si>
    <t>WORKFORCE-1g</t>
  </si>
  <si>
    <t>WORKFORCE-2g</t>
  </si>
  <si>
    <t>WORKFORCE-4f</t>
  </si>
  <si>
    <t>Password strength and reuse restrictions are defined and enforced</t>
  </si>
  <si>
    <t>Identity repositories are reviewed and updated periodically and according to defined triggers, such as system changes and changes to organizational structure</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</si>
  <si>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</si>
  <si>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</si>
  <si>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Multifactor authentication is required for all access, where feasible</t>
  </si>
  <si>
    <t>Identities are disabled after a defined period of inactivity, where feasible</t>
  </si>
  <si>
    <t>Logical access privileges are revoked when no longer needed, at least in an ad hoc manner</t>
  </si>
  <si>
    <t>Logical access requirements are established and maintained (for example, rules for which types of entities are allowed to access an asset, limits of allowed access, constraints on remote access, authentication parameters)</t>
  </si>
  <si>
    <t>Logical access requirements incorporate the principle of separation of duties</t>
  </si>
  <si>
    <t>Logical access privileges that pose higher risk to the function receive additional scrutiny and monitoring</t>
  </si>
  <si>
    <t>Anomalous logical access attempts are monitored as indicators of cybersecurity events</t>
  </si>
  <si>
    <t>Physical access privileges are revoked when no longer needed, at least in an ad hoc manner</t>
  </si>
  <si>
    <t>Physical access requirements are established and maintained (for example, rules for who is allowed to access an asset, how access is granted, limits of allowed access)</t>
  </si>
  <si>
    <t>Physical access requirements incorporate the principle of separation of duties</t>
  </si>
  <si>
    <t>Physical access privileges that pose higher risk to the function receive additional scrutiny and monitoring</t>
  </si>
  <si>
    <t>A strategy for cybersecurity architecture is established and maintained in alignment with the organization’s cybersecurity program strategy (PROGRAM-1b) and enterprise architecture</t>
  </si>
  <si>
    <t>Governance for cybersecurity architecture (such as an architecture review process) is established and maintained that includes provisions for periodic architectural reviews and an exceptions process</t>
  </si>
  <si>
    <t>Senior management sponsorship for the cybersecurity architecture program is visible and active</t>
  </si>
  <si>
    <t>The cybersecurity architecture is guided by the organization’s risk analysis information (RISK-3d) and threat profile (THREAT-2e)</t>
  </si>
  <si>
    <t>The cybersecurity architecture addresses predefined states of operation (SITUATION-3g)</t>
  </si>
  <si>
    <t>Network protections are implemented, at least in an ad hoc manner</t>
  </si>
  <si>
    <t>Assets that are important to the delivery of the function are logically or physically segmented into distinct security zones based on asset cybersecurity requirements</t>
  </si>
  <si>
    <t>Network protections include monitoring, analysis, and control of network traffic for selected security zones (for example, firewalls, allowlisting, intrusion detection and prevention systems (IDPS))</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</si>
  <si>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</si>
  <si>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</si>
  <si>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Device connections to the network are controlled to ensure that only authorized devices can connect (for example, network access control (NAC))</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</si>
  <si>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</si>
  <si>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</si>
  <si>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Secure configurations are established and maintained as part of the asset deployment process where feasible</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</si>
  <si>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</si>
  <si>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</si>
  <si>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</si>
  <si>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</si>
  <si>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Controls (such as allowlists, blocklists, and configuration settings) are implemented to prevent the execution of unauthorized code</t>
  </si>
  <si>
    <t>Software developed in-house for deployment on higher priority assets is developed using secure software development practices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</si>
  <si>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</si>
  <si>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</si>
  <si>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All data at rest is protected for selected data categories</t>
  </si>
  <si>
    <t>All data in transit is protected for selected data categories</t>
  </si>
  <si>
    <t>Cryptographic controls are implemented for data at rest and data in transit for selected data categories</t>
  </si>
  <si>
    <t>IT and OT assets that are important to the delivery of the function are inventoried, at least in an ad hoc manner</t>
  </si>
  <si>
    <t>Prioritization criteria include consideration of the degree to which an asset within the function may be leveraged to achieve a threat objective</t>
  </si>
  <si>
    <t>The IT and OT inventory includes attributes that support cybersecurity activities (for example, location, asset priority, asset owner, operating system, and firmware versions)</t>
  </si>
  <si>
    <t>The IT and OT asset inventory is complete (the inventory includes all assets within the function)</t>
  </si>
  <si>
    <t>Information assets that are important to the delivery of the function (for example, SCADA set points and customer information) are inventoried, at least in an ad hoc manner</t>
  </si>
  <si>
    <t>Inventoried information assets are categorized based on defined criteria that includes importance to the delivery of the function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</si>
  <si>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</si>
  <si>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</si>
  <si>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</si>
  <si>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Information assets are sanitized or destroyed at end of life using techniques appropriate to their cybersecurity requirements</t>
  </si>
  <si>
    <t>Configuration baselines incorporate applicable requirements from the cybersecurity architecture (ARCHITECTURE-1f)</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</si>
  <si>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</si>
  <si>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</si>
  <si>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</si>
  <si>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</si>
  <si>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</si>
  <si>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</si>
  <si>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Changes to higher priority assets are tested for cybersecurity impact prior to being deployed</t>
  </si>
  <si>
    <t>Change logs include information about modifications that impact the cybersecurity requirements of assets</t>
  </si>
  <si>
    <t>The cybersecurity program strategy and priorities are documented and aligned with the organization’s mission, strategic objectives, and risk to critical infrastructure</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</si>
  <si>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</si>
  <si>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</si>
  <si>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The cybersecurity program addresses and enables the achievement of legal and regulatory compliance, as appropriate</t>
  </si>
  <si>
    <t>Detected cybersecurity events are reported to a specified person or role and documented, at least in an ad hoc manner</t>
  </si>
  <si>
    <t>Cybersecurity events are documented based on the established criteria</t>
  </si>
  <si>
    <t>Cybersecurity event detection activities are adjusted based on identified risks and the organization’s threat profile (THREAT-2e)</t>
  </si>
  <si>
    <t>Cybersecurity incident declaration criteria are formally established based on potential impact to the function</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</si>
  <si>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</si>
  <si>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</si>
  <si>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Cybersecurity incidents are correlated to identify patterns, trends, and other common features across multiple incidents</t>
  </si>
  <si>
    <t>Cybersecurity incident response personnel are identified, and roles are assigned, at least in an ad hoc manner</t>
  </si>
  <si>
    <t>Responses to cybersecurity incidents are executed, at least in an ad hoc manner, to limit impact to the function and restore normal operations</t>
  </si>
  <si>
    <t>Cybersecurity incident response is executed according to defined plans and procedures</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</si>
  <si>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</si>
  <si>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</si>
  <si>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</si>
  <si>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</si>
  <si>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</si>
  <si>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Cybersecurity incident response personnel participate in joint cybersecurity exercises with other organizations</t>
  </si>
  <si>
    <t>Cybersecurity incident responses leverage and trigger predefined states of operation (SITUATION-3g)</t>
  </si>
  <si>
    <t>Continuity plans address potential impacts from cybersecurity incidents</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</si>
  <si>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</si>
  <si>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</si>
  <si>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controls protecting backup data are equivalent to or more rigorous than controls protecting source data</t>
  </si>
  <si>
    <t>Continuity plans are aligned with identified risks and the organization’s threat profile (THREAT-2e) to ensure coverage of identified risk categories and threats</t>
  </si>
  <si>
    <t>Continuity plan exercises address higher priority risks</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</si>
  <si>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</si>
  <si>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</si>
  <si>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</si>
  <si>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</si>
  <si>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</si>
  <si>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A defined method is used to identify cyber risks</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</si>
  <si>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</si>
  <si>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</si>
  <si>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</si>
  <si>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</si>
  <si>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</si>
  <si>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</si>
  <si>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</si>
  <si>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</si>
  <si>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</si>
  <si>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</si>
  <si>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Risk responses (such as mitigate, accept, avoid, or transfer) are implemented to address cyber risks, at least in an ad hoc manner</t>
  </si>
  <si>
    <t>Results from cyber risk impact analyses and cybersecurity control evaluations are reviewed together by enterprise leadership to determine whether cyber risks are sufficiently mitigated, and risk tolerances are not exceeded</t>
  </si>
  <si>
    <t>Logging is occurring for assets that are important to the delivery of the function, at least in an ad hoc manner</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</si>
  <si>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</si>
  <si>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</si>
  <si>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More rigorous logging is performed for higher priority assets</t>
  </si>
  <si>
    <t>Data and alerts from network and host monitoring infrastructure assets are periodically reviewed, at least in an ad hoc manner</t>
  </si>
  <si>
    <t>Monitoring activities are aligned with the threat profile (THREAT-2e)</t>
  </si>
  <si>
    <t>More rigorous monitoring is performed for higher priority assets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</si>
  <si>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</si>
  <si>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</si>
  <si>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</si>
  <si>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</si>
  <si>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Cybersecurity requirements (for example, vulnerability notification, incident-related SLA requirements) are formalized in agreements with suppliers and other third parties</t>
  </si>
  <si>
    <t>Selection criteria for products include consideration of end-of-life and end-of-support timelines</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</si>
  <si>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</si>
  <si>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</si>
  <si>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</si>
  <si>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Documented procedures are established, followed, and maintained for activities in the THIRD-PARTIES domain</t>
  </si>
  <si>
    <t>Responsibility, accountability, and authority for the performance of activities in the THIRD-PARTIES domain are assigned to personnel</t>
  </si>
  <si>
    <t>Cybersecurity vulnerability information sources that collectively address higher priority assets are monitored</t>
  </si>
  <si>
    <t>Operational impact to the function is evaluated prior to deploying patches or other mitigations</t>
  </si>
  <si>
    <t>Information on discovered cybersecurity vulnerabilities is shared with organization-defined stakeholders</t>
  </si>
  <si>
    <t>Cybersecurity vulnerability information sources that collectively address all IT and OT assets within the function are monitored</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</si>
  <si>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</si>
  <si>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</si>
  <si>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Information about cybersecurity threats is gathered and interpreted for the function, at least in an ad hoc manner</t>
  </si>
  <si>
    <t>Threat objectives for the function are identified, at least in an ad hoc manner</t>
  </si>
  <si>
    <t>A threat profile for the function is established that includes threat objectives and additional threat characteristics (for example, threat actor types, motives, capabilities, and targets)</t>
  </si>
  <si>
    <t>Threat information is exchanged with stakeholders (for example, executives, operations staff, government, connected organizations, vendors, sector organizations, regulators, Information Sharing and Analysis Centers [ISACs])</t>
  </si>
  <si>
    <t>Threat monitoring and response activities leverage and trigger predefined states of operation (SITUATION-3g)</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</si>
  <si>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</si>
  <si>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</si>
  <si>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</si>
  <si>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</si>
  <si>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</si>
  <si>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</si>
  <si>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</si>
  <si>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</si>
  <si>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</si>
  <si>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</si>
  <si>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</si>
  <si>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</si>
  <si>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</si>
  <si>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</si>
  <si>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</si>
  <si>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</si>
  <si>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</si>
  <si>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</si>
  <si>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</si>
  <si>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</si>
  <si>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</si>
  <si>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</si>
  <si>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</si>
  <si>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</si>
  <si>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</si>
  <si>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</si>
  <si>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</si>
  <si>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</si>
  <si>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</si>
  <si>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</si>
  <si>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</si>
  <si>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</si>
  <si>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</si>
  <si>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</si>
  <si>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</si>
  <si>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</si>
  <si>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</si>
  <si>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</si>
  <si>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</si>
  <si>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</si>
  <si>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</si>
  <si>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</si>
  <si>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</si>
  <si>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</si>
  <si>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</si>
  <si>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</si>
  <si>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</si>
  <si>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</si>
  <si>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</si>
  <si>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</si>
  <si>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</si>
  <si>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</si>
  <si>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</si>
  <si>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</si>
  <si>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</si>
  <si>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</si>
  <si>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</si>
  <si>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</si>
  <si>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</si>
  <si>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</si>
  <si>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</si>
  <si>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</si>
  <si>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</si>
  <si>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</si>
  <si>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</si>
  <si>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</si>
  <si>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</si>
  <si>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</si>
  <si>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</si>
  <si>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</si>
  <si>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</si>
  <si>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</si>
  <si>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</si>
  <si>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</si>
  <si>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</si>
  <si>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</si>
  <si>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</si>
  <si>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</si>
  <si>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</si>
  <si>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</si>
  <si>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</si>
  <si>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</si>
  <si>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</si>
  <si>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</si>
  <si>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</si>
  <si>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</si>
  <si>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Prior to deployment of software on an asset, configuration settings should be reviewed to ensure that they align with cybersecurity requirements for the asset. Misconfiguration of software could introduce vulnerabilities that could be leveraged by an attacker.</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</si>
  <si>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</si>
  <si>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</si>
  <si>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</si>
  <si>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</si>
  <si>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</si>
  <si>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</si>
  <si>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</si>
  <si>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</si>
  <si>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</si>
  <si>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</si>
  <si>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</si>
  <si>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</si>
  <si>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</si>
  <si>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</si>
  <si>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</si>
  <si>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</si>
  <si>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</si>
  <si>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</si>
  <si>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</si>
  <si>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</si>
  <si>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</si>
  <si>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</si>
  <si>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</si>
  <si>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</si>
  <si>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</si>
  <si>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</si>
  <si>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</si>
  <si>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</si>
  <si>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</si>
  <si>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</si>
  <si>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</si>
  <si>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</si>
  <si>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</si>
  <si>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</si>
  <si>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</si>
  <si>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</si>
  <si>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</si>
  <si>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</si>
  <si>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</si>
  <si>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</si>
  <si>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</si>
  <si>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</si>
  <si>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</si>
  <si>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</si>
  <si>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</si>
  <si>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</si>
  <si>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</si>
  <si>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</si>
  <si>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</si>
  <si>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</si>
  <si>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</si>
  <si>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</si>
  <si>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</si>
  <si>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</si>
  <si>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</si>
  <si>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</si>
  <si>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</si>
  <si>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</si>
  <si>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</si>
  <si>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</si>
  <si>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</si>
  <si>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</si>
  <si>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</si>
  <si>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</si>
  <si>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</si>
  <si>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</si>
  <si>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</si>
  <si>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</si>
  <si>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</si>
  <si>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</si>
  <si>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</si>
  <si>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</si>
  <si>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</si>
  <si>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</si>
  <si>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</si>
  <si>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</si>
  <si>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</si>
  <si>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</si>
  <si>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</si>
  <si>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</si>
  <si>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</si>
  <si>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</si>
  <si>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</si>
  <si>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</si>
  <si>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</si>
  <si>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</si>
  <si>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</si>
  <si>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</si>
  <si>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</si>
  <si>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</si>
  <si>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</si>
  <si>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</si>
  <si>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</si>
  <si>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</si>
  <si>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</si>
  <si>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</si>
  <si>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</si>
  <si>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</si>
  <si>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</si>
  <si>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</si>
  <si>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</si>
  <si>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</si>
  <si>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</si>
  <si>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</si>
  <si>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</si>
  <si>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</si>
  <si>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</si>
  <si>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</si>
  <si>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</si>
  <si>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</si>
  <si>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</si>
  <si>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</si>
  <si>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 link should be established between incident response and continuity activities. Determine the conditions under which a continuity plan must be executed and ensure that the incident response personnel and owners of continuity plans understand these conditions.</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</si>
  <si>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</si>
  <si>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</si>
  <si>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</si>
  <si>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</si>
  <si>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</si>
  <si>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</si>
  <si>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</si>
  <si>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</si>
  <si>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</si>
  <si>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</si>
  <si>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</si>
  <si>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</si>
  <si>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</si>
  <si>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</si>
  <si>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</si>
  <si>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</si>
  <si>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</si>
  <si>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</si>
  <si>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</si>
  <si>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</si>
  <si>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</si>
  <si>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</si>
  <si>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</si>
  <si>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</si>
  <si>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</si>
  <si>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</si>
  <si>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</si>
  <si>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</si>
  <si>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</si>
  <si>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</si>
  <si>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</si>
  <si>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</si>
  <si>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</si>
  <si>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</si>
  <si>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</si>
  <si>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</si>
  <si>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</si>
  <si>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</si>
  <si>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</si>
  <si>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</si>
  <si>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</si>
  <si>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</si>
  <si>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</si>
  <si>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</si>
  <si>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</si>
  <si>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</si>
  <si>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</si>
  <si>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</si>
  <si>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</si>
  <si>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</si>
  <si>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</si>
  <si>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</si>
  <si>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</si>
  <si>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</si>
  <si>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</si>
  <si>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</si>
  <si>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</si>
  <si>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</si>
  <si>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</si>
  <si>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</si>
  <si>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</si>
  <si>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</si>
  <si>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</si>
  <si>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</si>
  <si>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</si>
  <si>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</si>
  <si>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</si>
  <si>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</si>
  <si>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</si>
  <si>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</si>
  <si>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</si>
  <si>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</si>
  <si>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</si>
  <si>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</si>
  <si>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</si>
  <si>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</si>
  <si>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</si>
  <si>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</si>
  <si>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</si>
  <si>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</si>
  <si>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</si>
  <si>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</si>
  <si>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</si>
  <si>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</si>
  <si>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</si>
  <si>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</si>
  <si>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</si>
  <si>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</si>
  <si>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</si>
  <si>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</si>
  <si>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</si>
  <si>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</si>
  <si>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</si>
  <si>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</si>
  <si>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</si>
  <si>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</si>
  <si>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</si>
  <si>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</si>
  <si>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</si>
  <si>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</si>
  <si>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</si>
  <si>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</si>
  <si>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</si>
  <si>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</si>
  <si>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</si>
  <si>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</si>
  <si>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</si>
  <si>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</si>
  <si>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</si>
  <si>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</si>
  <si>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</si>
  <si>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</si>
  <si>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</si>
  <si>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</si>
  <si>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</si>
  <si>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</si>
  <si>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</si>
  <si>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</si>
  <si>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</si>
  <si>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</si>
  <si>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</si>
  <si>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</si>
  <si>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</si>
  <si>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</si>
  <si>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</si>
  <si>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</si>
  <si>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</si>
  <si>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</si>
  <si>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</si>
  <si>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</si>
  <si>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</si>
  <si>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</si>
  <si>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</si>
  <si>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</si>
  <si>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</si>
  <si>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</si>
  <si>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</si>
  <si>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</si>
  <si>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</si>
  <si>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</si>
  <si>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</si>
  <si>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</si>
  <si>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</si>
  <si>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</si>
  <si>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</si>
  <si>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</si>
  <si>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</si>
  <si>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</si>
  <si>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</si>
  <si>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</si>
  <si>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</si>
  <si>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</si>
  <si>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</si>
  <si>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</si>
  <si>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</si>
  <si>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</si>
  <si>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</si>
  <si>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</si>
  <si>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</si>
  <si>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</si>
  <si>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</si>
  <si>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</si>
  <si>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</si>
  <si>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</si>
  <si>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</si>
  <si>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</si>
  <si>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</si>
  <si>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</si>
  <si>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</si>
  <si>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</si>
  <si>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</si>
  <si>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</si>
  <si>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</si>
  <si>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</si>
  <si>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 xml:space="preserve">Organisaation johto tukee aktiivisesti ja näkyvästi organisaation kyberarkkitehtuuria (ja sen kehitystä). </t>
  </si>
  <si>
    <t>Kyberturvallisuusarkkitehtuurin kehitystä ohjaavat organisaation riskiarviointien tulokset [kts. RISK-3d] sekä organisaation uhkaprofiili [kts. THREAT-2e].</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</si>
  <si>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</si>
  <si>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</si>
  <si>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</si>
  <si>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</si>
  <si>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</si>
  <si>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</si>
  <si>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</si>
  <si>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</si>
  <si>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</si>
  <si>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</si>
  <si>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</si>
  <si>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</si>
  <si>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</si>
  <si>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</si>
  <si>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Korkean prioriteetin laitteisiin tai ohjelmistoihin [kts. ASSET-1c] tehtävien ohjelmisto- ja sovellushankintojen valinnassa huomioidaan, miten toimittaja noudattaa turvallisen sovelluskehityksen periaatteita.</t>
  </si>
  <si>
    <t>Ohjelmistojen ja sovellusten käyttöönottoprosessissa edellytetään turvallisia ohjelmistokonfiguraatioita (sekä sisäisesti kehitettyjen että hankittujen ohjelmistojen osalta)</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</si>
  <si>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</si>
  <si>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</si>
  <si>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</si>
  <si>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Toiminnon kannalta tärkeistä IT- ja OT-laitteista ja ohjelmistoista on olemassa rekisteri. (Huomioi myös mahdollisten OT-ympäristöjen laitteet ja ohjelmistot). Tasolla 1 rekisterin ylläpidon ei tarvitse olla systemaattista ja säännöllistä.</t>
  </si>
  <si>
    <t>Priorisointikriteereissä huomioidaan lisäksi missä laajuudessa hyökkääjä voisi käyttää laitetta tai ohjelmistoa [ks. ASSET-1b] tavoitteensa saavuttamiseen (tietomurto, toiminnan häiriö jne.).</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</si>
  <si>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</si>
  <si>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</si>
  <si>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</si>
  <si>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</si>
  <si>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</si>
  <si>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</si>
  <si>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</si>
  <si>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</si>
  <si>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</si>
  <si>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</si>
  <si>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</si>
  <si>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</si>
  <si>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</si>
  <si>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</si>
  <si>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</si>
  <si>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</si>
  <si>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</si>
  <si>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</si>
  <si>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</si>
  <si>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</si>
  <si>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</si>
  <si>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</si>
  <si>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</si>
  <si>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</si>
  <si>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</si>
  <si>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</si>
  <si>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</si>
  <si>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</si>
  <si>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</si>
  <si>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</si>
  <si>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</si>
  <si>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</si>
  <si>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</si>
  <si>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</si>
  <si>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</si>
  <si>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</si>
  <si>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</si>
  <si>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</si>
  <si>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</si>
  <si>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</si>
  <si>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</si>
  <si>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</si>
  <si>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</si>
  <si>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</si>
  <si>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</si>
  <si>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</si>
  <si>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</si>
  <si>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</si>
  <si>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</si>
  <si>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</si>
  <si>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</si>
  <si>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</si>
  <si>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</si>
  <si>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</si>
  <si>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</si>
  <si>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</si>
  <si>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</si>
  <si>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</si>
  <si>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</si>
  <si>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</si>
  <si>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</si>
  <si>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</si>
  <si>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</si>
  <si>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</si>
  <si>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</si>
  <si>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</si>
  <si>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</si>
  <si>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</si>
  <si>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</si>
  <si>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</si>
  <si>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</si>
  <si>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</si>
  <si>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</si>
  <si>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</si>
  <si>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</si>
  <si>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</si>
  <si>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</si>
  <si>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</si>
  <si>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</si>
  <si>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</si>
  <si>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</si>
  <si>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</si>
  <si>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</si>
  <si>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</si>
  <si>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</si>
  <si>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</si>
  <si>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</si>
  <si>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</si>
  <si>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Fyysinen pääsynhallinta</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</si>
  <si>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</si>
  <si>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Kyberturvallisuusarkkitehtuuri (ARCHITECTURE)</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</si>
  <si>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</si>
  <si>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Kyberarkkitehtuurin kehittäminen</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</si>
  <si>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</si>
  <si>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Tietoverkkojen suojaus osana kyberarkkitehtuuria</t>
  </si>
  <si>
    <t>Verkkojen segmentointi voidaan toteuttaa fyysisellä ja/tai loogisella tasolla ja sen tarkoitus on pienentää hyökkäyspinta-alaa. Optimitilanteessa jokaiselle laitteelle on perusteltu syy sen sijoittamiseen tiettyyn verkkosegmenttiin.</t>
  </si>
  <si>
    <t>Laitteiden ja ohjelmistojen turvallisuus osana kyberarkkitehtuuria</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</si>
  <si>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</si>
  <si>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Sovellusturvallisuus osana kyberarkkitehtuuria</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</si>
  <si>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</si>
  <si>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Tietojen suojaus osana kyberarkkitehtuuria</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</si>
  <si>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</si>
  <si>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Omaisuuden, muutosten ja konfiguraation hallinta (ASSET)</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</si>
  <si>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</si>
  <si>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Laitteiden ja ohjelmistojen hallinta</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</si>
  <si>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</si>
  <si>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Tietovarantojen hallinta</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</si>
  <si>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</si>
  <si>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nro</t>
  </si>
  <si>
    <t xml:space="preserve"> Perustuen suuntaa-antavaan ristiinkytkentään C2M2 ja NIST CSF-mallien välillä</t>
  </si>
  <si>
    <t>Baserad på en riktgivande korskoppling mellan C2M2 och NIST CSF</t>
  </si>
  <si>
    <t>Kraven på starka lösenord och begränsningar för återanvändning har definierats och användning av dem är obligatoriskt.</t>
  </si>
  <si>
    <t>Man säkerställer identiteternas aktualitet genom att kontrollera och uppdatera dem enligt bestämda intervaller samt i specifika situationer som i samband med ändringar i systemet eller organisationsstrukturen.</t>
  </si>
  <si>
    <t>Användning av privilegierade användarkoder är begränsad till de processer de skapats för.</t>
  </si>
  <si>
    <t>Flerfaktorsautentisering krävs</t>
  </si>
  <si>
    <t>Identiteter  som inte använts för inloggning inom en bestämd tidsperiod tas ur bruk om möjligt.</t>
  </si>
  <si>
    <t>I kraven på åtkomsthantering har man beaktat principen om differentiering av uppgifter.</t>
  </si>
  <si>
    <t>Organisationens ledning stöder aktivt och synligt organisationens cyberarkitektur (och dess utveckling).</t>
  </si>
  <si>
    <t>Cybersäkerhetsarkitekturens utveckling styrs av information från organisationens riskbedömningar [se RISK-3d] och av organisationens riskprofil [se THREAT-2e].</t>
  </si>
  <si>
    <t>Cyberarkitekturen gäller driftlägen som definierats på förhand [se SITUATION-3g].</t>
  </si>
  <si>
    <t>Skydd av nätverket har genomförts, åtminstone från fall till fall. På nivå 1 behöver det inte vara systematiskt eller regelbundet.</t>
  </si>
  <si>
    <t>Skydd av näten innefattar övervakning, analys och administration av nätverkstrafiken (till exempel brandväggar, IDPS)</t>
  </si>
  <si>
    <t>Isolering av nätverk har genomförts säkerhetsorienterat så att apparater, programvaror och informationsresurser har segmenterats logiskt eller fysiskt i separata säkerhetsområden, som alla har egen autentisering.</t>
  </si>
  <si>
    <t>Apparaternas uppkopplingar till nätverket hanteras så att endast lovliga apparater kan kopplas upp (exempelvis åtkomstkontroll på apparatnivå (NAC).</t>
  </si>
  <si>
    <t>Kontroll och skyddsmekanismer för användningsrättigheter och åtkomsthantering används för apparater, programvaror och informationsresurser som är viktiga för funktionen. På nivå 1 behöver detta inte vara systematiskt och regelbundet.</t>
  </si>
  <si>
    <t>Säkra konfigurationer har preciserats och de upprätthålls som en del av ibruktagandeprocessen för apparater, programvaror och informationsresurser.</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</si>
  <si>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</si>
  <si>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Åtgärder för upprätthållande och kapacitetshantering genomförs för alla apparater, programvaror och informationsresurser. (tillgångar, assets)</t>
  </si>
  <si>
    <t>Funktionens apparater, program och informationsresurser skyddas genom övervakning/hantering av den fysiska verksamhetsmiljön.</t>
  </si>
  <si>
    <t>Apparater, programvaror och informationsresurser som har hög prioritet har specifikare cybersäkerhetskontroller/hanteringsmetoder.</t>
  </si>
  <si>
    <t>Skyddsmekanismer/kontroller (till exempel tillåtna/spärrlistor används för att förhindra användning av icke-behörig/olovlig kod.</t>
  </si>
  <si>
    <t>I processen för ibruktagande av programvara och applikationer förutsätts säkra programvarukonfigurationer (både i fråga om internt utvecklade och anskaffade programvaror.</t>
  </si>
  <si>
    <t>All sparad information (”data at rest”) skyddas när det gäller utvalda typer av information [se ASSET-2c].</t>
  </si>
  <si>
    <t>All information som är under överföring (”data in transit”) skyddas när det gäller utvalda typer av information [se ASSET-2c].</t>
  </si>
  <si>
    <t>Krypteringsmetoder används för information av utvalda typer/kategorier som har sparats eller är under överföring [se ASSET-2c].</t>
  </si>
  <si>
    <t>I prioriteringskriterierna beaktas också i vilken omfattning huruvida apparaten eller programvaran [se ASSET-1b] kan användas för att uppnå en angripares mål.</t>
  </si>
  <si>
    <t>Registret (IT och OT) är komplett (dvs. det omfattar alla apparater och programvaror som behövs för funktionen).</t>
  </si>
  <si>
    <t>All information har förstörts eller raderats från alla apparater innan ibruktagning i ett nytt objekt och innan urbruktagning.</t>
  </si>
  <si>
    <t>I prioriteringskriterierna beaktas i vilken omfattning informationsresursen kan användas för att uppnå en angripares mål (dataläckage, avbrott i verksamheten osv.)</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</si>
  <si>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</si>
  <si>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Informationsresursregistret är komplett (dvs. det omfattar alla informationsresurser som behövs för funktionen).</t>
  </si>
  <si>
    <t>Informationsresurserna tas bort, skrivs över eller förstörs i slutet av livscykeln med hjälp av metoder enligt säkerhetskraven (man bör bl.a. beakta informationens skyddsnivå)</t>
  </si>
  <si>
    <t>Till definitionen av de etablerade grundläggande inställningarna hör tillämpliga krav på organisationens cyberarkitektur [se ARCHITECTURE-1f].</t>
  </si>
  <si>
    <t>De grundläggande inställningarna ses över och uppdateras regelbundet samt i samband med bestämda situationer eller ändringar i cyberarkitekturen.</t>
  </si>
  <si>
    <t>Ändringar som genomförs i apparater, programvaror och informationsresurser bedöms och godkänns innan de genomförs. På nivå 1 behöver detta inte vara systematiskt och regelbundet. (ad hoc, från fall till fall)</t>
  </si>
  <si>
    <t>Man för loggar över förändringar i  apparater, programvaror och informationsresurser. På nivå 1 behöver detta inte vara systematiskt och regelbundet. (ad hov, från fall till fall)</t>
  </si>
  <si>
    <t xml:space="preserve">Dokumentkrav som även upprätthålls har bestämts för apparater, programvaror och informationsresurser. </t>
  </si>
  <si>
    <t>Förändringar i apparater (med hög prioritet), programvaror och informationsresurser testas innan de genomförs.</t>
  </si>
  <si>
    <t>Förändringar och uppdateringar genomförs säkert.</t>
  </si>
  <si>
    <t>Man har förmåga att återhämta sig från förändringar till läget som det var innan och det upprätthålls för de apparater, programvaror och informationsresurser som är viktiga för funktionen.</t>
  </si>
  <si>
    <t>Cybersäkerhetseffekterna av förändringar i apparater (med hög prioritet), programvaror och informationsresurser testas innan de genomförs.</t>
  </si>
  <si>
    <t>Cybersäkerhetsstrategin har uppdaterats regelbundet och när vissa villkor uppfylls, såsom förändringar i organisationens affärsverksamhet, verksamhetsmiljö eller hotprofil [se THREAT-2e].</t>
  </si>
  <si>
    <t>Organisationen samarbetar med externa aktörer för att främja cybersäkerhetsstandarder, rekommendationer, ledande praxis, informationsutbyte om händelser samt utvecklingen av utvecklingsteknologier och ibruktagning.</t>
  </si>
  <si>
    <t>Upptäckta cybersäkerhetshändelser rapporteras till personer eller rollinnehavare som fastställts på förhand och dokumenteras (åtminstone från fall till fall). På nivå 1 behöver detta inte vara systematiskt och regelbundet.</t>
  </si>
  <si>
    <t>Cybersäkerhetshändelser dokumenteras i enlighet med de utarbetade kriterierna.</t>
  </si>
  <si>
    <t>Åtgärderna för observation av cyberhändelser anpassas utifrån identifierade risker och organisationens hotprofil [se THREAT-2e].</t>
  </si>
  <si>
    <t>Man för ett register/databas över cybersäkerhetshändelser och -störningar, där händelser och störningar registreras och följs upp tills de är över.</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</si>
  <si>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</si>
  <si>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Man har identifierat lämpliga arbetstagare för att reagera på cybersäkerhetsstörningar samt tilldelat dem roller (åtminstone från fall till fall). På nivå 1 behöver detta inte vara systematiskt och regelbundet.</t>
  </si>
  <si>
    <t>Man reagerar på cybersäkerhetshändelser och -störningar så att man (från fall till fall) begränsar effekten på funktionen och återställer verksamheten till det normala. På nivå 1 behöver detta inte vara systematiskt och regelbundet.</t>
  </si>
  <si>
    <t>Hanteringsplanen för cyberstörningar innehåller en kommunikationsplan som täcker både interna och externa parter.</t>
  </si>
  <si>
    <t>Man tar lärdom av de åtgärder som utförts på grund av cybersäkerhetshändelser och -störningar och utför korrigerande åtgärder inklusive att uppdatera beredskapsplanerna.</t>
  </si>
  <si>
    <t>De bakomliggande orsakerna till cybersäkerhetshändelser och -störningar analyseras och man genomför korrigerande åtgärder inklusive att uppdatera beredskapsplanerna.</t>
  </si>
  <si>
    <t>Arbetstagare som deltar i behandlingen av händelser och incidenter i cybersäkerheten deltar i gemensamma övningar med andra organisationer (t.ex. skrivbordsövningar, simulationer)</t>
  </si>
  <si>
    <t>I reaktionen på cybersäkerhetshändelser och -störningar följer man driftlägen som definierats på förhand [se SITUATION-3g].</t>
  </si>
  <si>
    <t>I utvecklingen av kontinuitetsplanerna beaktas bedömningen effekterna av eventuella cyberstörningar.</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</si>
  <si>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</si>
  <si>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Till kontinuitetsplanerna hör fastställande av en återhämtningstid (”RTO, Recovery Time Objective”) och en återhämtningspunkt (”Recovery Point Objective, RPO”) för apparater, programvaror och informationsresurser som är viktiga för funktionen.</t>
  </si>
  <si>
    <t>Kontroller/hanteringsmetoder för cybersäkerheten som skyddar säkerhetskopior är lika bra eller grundligare än kontrollerna som skyddar den information som säkerhetskopieras.</t>
  </si>
  <si>
    <t>Säkerhetskopior är åtskilda både logiskt och fysiskt från den säkerhetskopierade informationen.</t>
  </si>
  <si>
    <t>I kontinuitetsplanen har man beaktat identifierade risker och organisationens hotprofil [se THREAT-2e], så att man beaktar de identifierade riskkategorierna och hoten.</t>
  </si>
  <si>
    <t>Kontinuitetsövningar innefattar beredskap för högprioriterade risker.</t>
  </si>
  <si>
    <t>Det innehåll i kontinuitetsplanerna som berör cybersäkerhetsstörningar granskas och uppdateras regelbundet.</t>
  </si>
  <si>
    <t>De arbetstagare som utför verksamheten inom ämnesområdet RESPONSE har bestämda ansvar, skyldigheter och färdigheter för sina uppgifter.</t>
  </si>
  <si>
    <t>Hanteringsprogrammet för cybersäkerhetsrisker har bestämts och uppdateras. Programmet bestämmer åtgärderna för hantering av cybersäkerhetsrisker som grundar sig på organisationens strategi för hantering av cybersäkerhetsrisker/verksamhetsplan.</t>
  </si>
  <si>
    <t>Organisationens ledning stöder aktivt och synligt organisationens program för hantering av cybersäkerhetsrisker.</t>
  </si>
  <si>
    <t>Organisationens program för hantering av cybersäkerhetsrisker är i linje med organisationens verksamhetsidé (mission) och målen.</t>
  </si>
  <si>
    <t>Programmet för hantering av cybersäkerhetsrisker har anpassats till hela organisationens riskhanteringsprogram.</t>
  </si>
  <si>
    <t>Bestämda metoder används för att identifiera cybersäkerhetsrisker.</t>
  </si>
  <si>
    <t>Intressentgrupper från operativa enheter och affärsenheter deltar i tillämpliga delar i identifieringen av cybersäkerhetsrisker.</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</si>
  <si>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</si>
  <si>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Information som producerats i cyberarkitekturdelen [se ARCHITECTURE] (såsom obehandlade avvikelser i cyberarkitekturen som organisationen vill uppnå) används för att identifiera nya cybersäkerhetsrisker och uppdatera befintliga cybersäkerhetsrisker.</t>
  </si>
  <si>
    <t>De fastställda kriterierna används i prioriteringen av cybersäkerhetsrisker (exempelvis effekt på organisationen, sannolikhet, utsatthet, risktolerans).</t>
  </si>
  <si>
    <t>Effekterna av högprioriterade cybersäkerhetsrisker och cybersäkerhetsriskkategorier bedöms enligt fastställda metoder (exempelvis genom att jämföra med förverkligade fall och kvantifiera risken).G228</t>
  </si>
  <si>
    <t>När cybersäkerhetsriskerna inte längre kräver uppföljning eller åtgärder, tas de bort från riskregistret eller en annan lagringsplats som har använts för dokumentering och hantering av risken.</t>
  </si>
  <si>
    <t>Sätt att reagera på risker (såsom att minska, godkänna, undvika eller överföra risken) används för cybersäkerhetsrisker. På nivå 1 behöver detta inte vara systematiskt och regelbundet.</t>
  </si>
  <si>
    <t>Man utvärderar hur planeringen av skyddsmekanismer för cybersäkerheten har lyckats och dess faktiska effekter på minskningen av cybersäkerhetsrisker.</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</si>
  <si>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</si>
  <si>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Logginformation samlas in för apparater, programvaror och informationsresurser som är viktiga för funktionen. På nivå 1 behöver detta inte vara systematiskt och regelbundet.</t>
  </si>
  <si>
    <t>IT- och OT-apparater, programvara och informationsresurser som är viktiga för funktionen eller som en angripare kan använda för att uppnå sitt mål har fastställts och uppdaterade loggkrav.</t>
  </si>
  <si>
    <t xml:space="preserve">Loggningskrav har fastställts för nätverks och apparaters övervakningsinfrastruktur som även uppdateras (exempelvis nätslussar (gateway), EDER-programvara, system för att upptäcka och förhindra IDPS-intrång. </t>
  </si>
  <si>
    <t>För högprioriterade apparater, programvaror och informationsresurser samlar man in grundligare loggdata.</t>
  </si>
  <si>
    <t>IT- och OT-miljöer övervakas med tanke på avvikande verksamhet och eventuella cybersäkerhetshändelser (åtminstone från fall till fall). På nivå 1 behöver detta inte vara systematiskt och regelbundet.</t>
  </si>
  <si>
    <t>Övervakningsåtgärderna är i linje med funktionens hotprofil [se THREAT-2e].</t>
  </si>
  <si>
    <t>Högprioriterade apparater, programvaror och informationsresurser övervakas noggrannare.</t>
  </si>
  <si>
    <t xml:space="preserve">Indikatorer skapade för att upptäcka avvikande verksamhet utvärderas och uppdateras regelbundet och i samband med bestämda situationer, såsom systemändringar eller externa händelser. </t>
  </si>
  <si>
    <t>Förmåga att samla in, gruppera, jämföra och analysera information som samlats genom övervakning samt utforma en lägesbild nästan i realtid över cybersäkerhetssituationen. Förmågan underhålls.</t>
  </si>
  <si>
    <t>I verksamheten följer man på förhand bestämda dokumenterade funktionslägen som används enligt funktionens cybersäkerhetsläge eller startas av funktionerna inom andra delområden.</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</si>
  <si>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</si>
  <si>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För att identifiera risker orsakade av leverantörer och andra partner används bestämda metoder.</t>
  </si>
  <si>
    <t>Urvalskriterierna för egendomar med hög prioritet (apparater, programvara och informationsresurser) innefattar en sk. materialförteckning (bill of materials), åtminstone för centrala delar såsom apparatem och programvaran.</t>
  </si>
  <si>
    <t>Urvalskriterierna för egendomar med hög prioritet (apparater, programvara och informationsresurser) har man i urvalskriterierna beaktat alla hosting-mijöer och källkod av en tredje part.</t>
  </si>
  <si>
    <t>Källorna till sårbarhetsinformation täcker de apparater och programvaror som prioriteras högt, och informationskällorna följs regelbundet.</t>
  </si>
  <si>
    <t>Programvarureparationernas effekter på den operativa verksamheten inom funktionen bedöms innan reparationerna installeras (mitigation).</t>
  </si>
  <si>
    <t>Information om upptäckta cybersäkerhetssårbarheter delas med de aktörer som organisationen har fastställt</t>
  </si>
  <si>
    <t>Sårbarhetskällorna för alla IT- och OT-egendomar (apparater, programvara och informationsresurer) har identifierats och uppföljs.</t>
  </si>
  <si>
    <t>Till uppföljningen av sårbarheter hör också till tillämpliga delar granskning av de åtgärder för att begränsa eller reparera sårbarheter har varit effektiva.</t>
  </si>
  <si>
    <t>Organisationen har processer för att ta emot och behandla rapporter av externa intressenter om eventuella sårbarheter (t.ex. Bug Bounty) som gäller organisationens IT- och OT-apparater, programvara, exempelvis öppna tjänster på internet eller mobilapplikationer.</t>
  </si>
  <si>
    <t>Information om cyberhot samlas in och tolkas för funktionen minst från fall till fall (ad hoc). På nivå 1 behöver detta inte vara systematiskt och regelbundet.</t>
  </si>
  <si>
    <t>Hotaktörers mål som riktas mot funktionen har identifierats åtminstone från fall till fall. På nivå 1 behöver detta inte vara systematiskt och regelbundet.</t>
  </si>
  <si>
    <t>Man har definierat en hotprofil för funktionen. I hotprofilen beskrivs möjliga hotmål såsom typiska hotfaktorer, motiv, förmågor och objekt.</t>
  </si>
  <si>
    <t>Man utbyter information om hot med parter (dessa kan vara ledningen, operativ personal, myndigheter, andra organisationer inom branschen, ISAC-grupper eller andra interna och externa berörda parter).</t>
  </si>
  <si>
    <t>I uppföljningen av och reaktionen på hot följer man driftlägen som definierats på förhand [se SITUATION-3g].</t>
  </si>
  <si>
    <t>Tillämpade kontroller görs för sådana arbetstagare som har användnings- eller åtkomsträttigheter till apparater, programvaror och informationsresurser som är viktiga för en funktion.</t>
  </si>
  <si>
    <t>Cybersäkerheten beaktas i förfaranden för interna överföringar av arbetstagare. (kritiska arbetskombinationer beaktas, rättigheter, behov av möjliga bakgrundsutredningar/säkerhetsutredningar.</t>
  </si>
  <si>
    <t>Personalen känner till sitt ansvar i fråga om skydd och godkänd användning av apparater (IT och OT), programvaror och informationsresurser.</t>
  </si>
  <si>
    <t>Organisationen har en formell ansvarsprocess som innefattar disciplinåtgärdsförfarande för personal som inte följer bestämd säkerhetspolitik och förfaranden.</t>
  </si>
  <si>
    <t>För åtgärderna för medvetenheten om cybersäkerhet har man fastställt mål, som upprätthålls.</t>
  </si>
  <si>
    <t>Målen för förbättring av medvetenheten om cybersäkerhet är i linje med den hotprofil som organisationen fastställt [se THREAT-2e].</t>
  </si>
  <si>
    <t>Effekten av åtgärder som förbättrar cybersäkerhetskompetensen utvärderas regelbundet och i samband med vissa förändringar, såsom systemförändringar och externa händelser. Verksamheten utvecklas vid behov.</t>
  </si>
  <si>
    <t>Identifierade kompetensbirster inom cybersäkerhet (kunskap, fädighet, förmåga och behörighet) åtgärdas med utbildning, rekrytering och verksamhet som är inriktad på att minska personalomsättningen.</t>
  </si>
  <si>
    <t>Utbildningsprogrammen innehåller forbildning och övriga yrkesmässiga utvecklingsmöjligheter för personalen som har betydande cybersäkerhetsansvar.</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</si>
  <si>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</si>
  <si>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</si>
  <si>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Cybersäkerhetsstrategin anger/identifierar till tillämpliga delar alla väsentliga kravenlighetskrav (till exempel NIST, ISO, PCI DSS), som ska följas (program för verkställande eller strategi)</t>
  </si>
  <si>
    <t xml:space="preserve">Kyberturvallisuuden kehittämisohjelma huomioi organisaatiota velvoittavien lakien, sääntöjen ja määräysten noudattamisen.
</t>
  </si>
  <si>
    <t xml:space="preserve">Utvecklingsprogrammet för cybersäkerheten beaktar att organisationen följer bindande lagar, föreskrifter och bestämmelser. </t>
  </si>
  <si>
    <t>Kumppaniverkoston riskienhallinnan osion toimenpiteistä [kts. THIRD-PARTIES] saatua tietoa käytetään uusien kyberriskien tunnistamiseen ja olemassa olevien kyberriskien päivittämiseen.</t>
  </si>
  <si>
    <t>Information från åtgärderna i ämnesområdet för riskhantering i partnernätverket [se THIRD-PARTIES] används för att identifiera nya cybersäkerhetsrisker och uppdatera befintliga.</t>
  </si>
  <si>
    <t>Kumppaniverkoston riskien hallinta (THIRD-PARTIES)</t>
  </si>
  <si>
    <t>Hantering av risker i partnernätverket (THIRD-PARTIES)</t>
  </si>
  <si>
    <t>För verksamheten inom ämnesområdet THIRD-PARTIES har man fastställt dokumenterade rutiner, som följs och uppdateras regelbundet.</t>
  </si>
  <si>
    <t>THIRD-PARTIES-osion toimintaa varten on tarjolla riittävät resurssit (henkilöstö, rahoitus ja työkalut).</t>
  </si>
  <si>
    <t>Det finns tillräckligt med resurser för verksamheten inom ämnesområdet THIRD-PARTIES (personal, finansiering och verktyg).</t>
  </si>
  <si>
    <t>THIRD-PARTIES-osion toimintaa ohjataan vaatimuksilla, jotka on asetettu organisaation johtotason politiikassa (tai vastaavassa ohjeistuksessa).</t>
  </si>
  <si>
    <t>Verksamheten inom ämnesområdet THIRD-PARTIES styrs genom krav som ställts upp i policyn på organisationens ledningsnivå (eller i motsvarande anvisningar).</t>
  </si>
  <si>
    <t>THIRD-PARTIES-osion toiminnan vaikuttavuutta arvioidaan ja seurataan.</t>
  </si>
  <si>
    <t>Effektiviteten hos verksamheten inom ämnesområdet THIRD-PARTIES utvärderas och följs upp.</t>
  </si>
  <si>
    <t>De ansvar, kontoskyldigheter och behörigheter som krävs för verksamheten inom ämnesområdet THIRD-PARTIES har delats ut till lämpliga arbetstagare.</t>
  </si>
  <si>
    <t>De arbetstagare som utför verksamheten inom ämnesområdet THIRD-PARTIES har tillräckliga kunskaper och färdigheter för sina uppgifter.</t>
  </si>
  <si>
    <t>MGMT-GV</t>
  </si>
  <si>
    <t>Hallinta</t>
  </si>
  <si>
    <t>KM83</t>
  </si>
  <si>
    <t xml:space="preserve"> Following NIST Cybersecurity Framework Core (CSF v2.0) draft</t>
  </si>
  <si>
    <t xml:space="preserve"> NIST Cybersecurity (CSF v2.0) -viitekehyksen mukaisesti, luonnos</t>
  </si>
  <si>
    <t>I enlighet med referensramen NIST Cybersecurity (CSF v2.0) skiss</t>
  </si>
  <si>
    <t>Avain</t>
  </si>
  <si>
    <t>Lisätieto</t>
  </si>
  <si>
    <t>Valitse kieli / Välj språk / Choose language:</t>
  </si>
  <si>
    <t>Lisätty NIST CSF 2.0</t>
  </si>
  <si>
    <t>MGMT-GV-0</t>
  </si>
  <si>
    <t>MGMT-GV-1</t>
  </si>
  <si>
    <t>MGMT-GV-2</t>
  </si>
  <si>
    <t>MGMT-GV-3</t>
  </si>
  <si>
    <t>Govern</t>
  </si>
  <si>
    <t>Vaste</t>
  </si>
  <si>
    <t>Organisaatiolla on hyvä kyvykkyys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</si>
  <si>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Organization has a basic capability to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</si>
  <si>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Organization has a good capability to manage cyber security risks to systems, people, assets, data and critical services, but some weak areas exist. This typically means that some unmitigated cyber risks remain that weaken the overall resiliency of the organization.</t>
  </si>
  <si>
    <t>Organisaatiolla on peruskyvykkyys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</si>
  <si>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utomordentlig kapacitet att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</si>
  <si>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Organisationen har en god kapacitet att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</si>
  <si>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baskapacitet att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</si>
  <si>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mycket begränsad kapacitet att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</si>
  <si>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Hantera</t>
  </si>
  <si>
    <t>NIST2-GV</t>
  </si>
  <si>
    <t>NIST2-ID</t>
  </si>
  <si>
    <t>NIST2-PR</t>
  </si>
  <si>
    <t>NIST2-DE</t>
  </si>
  <si>
    <t>NIST2-RS</t>
  </si>
  <si>
    <t>NIST2-RC</t>
  </si>
  <si>
    <t>Versio: 07.05.2024</t>
  </si>
  <si>
    <t>Organisationen har en mycket begränsad kapacitet att identifiera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</si>
  <si>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Establishing identities</t>
  </si>
  <si>
    <t>Managing authentication</t>
  </si>
  <si>
    <t>Logical access controls and requirements</t>
  </si>
  <si>
    <t>Logical access privileges</t>
  </si>
  <si>
    <t>Physical access controls and requirements</t>
  </si>
  <si>
    <t>Physical access privileges</t>
  </si>
  <si>
    <t>Monitoring physical access</t>
  </si>
  <si>
    <t>Cybersecurity architecture strategy</t>
  </si>
  <si>
    <t>The cybersecurity architecture</t>
  </si>
  <si>
    <t>Establishing governance and sponsorship for the cybersecurity architecture</t>
  </si>
  <si>
    <t>Network protections</t>
  </si>
  <si>
    <t>Asset segmentation</t>
  </si>
  <si>
    <t>IT and OT asset security</t>
  </si>
  <si>
    <t>Asset configuration security</t>
  </si>
  <si>
    <t>Secure software development use in-house</t>
  </si>
  <si>
    <t>Secure software development use by vendors</t>
  </si>
  <si>
    <t>Secure software development use in-house, Secure software development use by vendors</t>
  </si>
  <si>
    <t>Data security</t>
  </si>
  <si>
    <t>Secure software development use in-house, Secure software development use by vendors, Data security</t>
  </si>
  <si>
    <t>IT and OT asset inventory</t>
  </si>
  <si>
    <t>Prioritization of inventoried assets</t>
  </si>
  <si>
    <t>Information asset inventory</t>
  </si>
  <si>
    <t>Categorization of inventoried assets</t>
  </si>
  <si>
    <t>Creating and maintaining configuration baselines</t>
  </si>
  <si>
    <t>Using configuration baselines</t>
  </si>
  <si>
    <t>Making changes to assets in a secure manner</t>
  </si>
  <si>
    <t>Documentation of changes to assets</t>
  </si>
  <si>
    <t>The cybersecurity program strategy</t>
  </si>
  <si>
    <t>Senior management support and sponsorship for the cybersecurity program</t>
  </si>
  <si>
    <t>The cybersecurity program</t>
  </si>
  <si>
    <t>Collaboration with internal and external stakeholders in cybersecurity program management</t>
  </si>
  <si>
    <t>Detecting and documenting cybersecurity events, Documentation of cyber events and incidents</t>
  </si>
  <si>
    <t>Detecting and documenting cybersecurity events</t>
  </si>
  <si>
    <t>Cybersecurity incident declaration criteria</t>
  </si>
  <si>
    <t>Analyzing cybersecurity events and incidents</t>
  </si>
  <si>
    <t>Analyzing cybersecurity events and incidents, Documentation of cyber events and incidents</t>
  </si>
  <si>
    <t>Cybersecurity incident response plans</t>
  </si>
  <si>
    <t>Responses to cybersecurity incidents</t>
  </si>
  <si>
    <t>Cybersecurity incident response plans, Cybersecurity incident response exercises</t>
  </si>
  <si>
    <t>Cybersecurity incident response plans, Responses to cybersecurity incidents</t>
  </si>
  <si>
    <t>Cybersecurity incident response exercises</t>
  </si>
  <si>
    <t>Continuity plans</t>
  </si>
  <si>
    <t>Data backups</t>
  </si>
  <si>
    <t>Spares for selected IT and OT assets</t>
  </si>
  <si>
    <t>Continuity plans, Data backups, Spares for selected IT and OT assets</t>
  </si>
  <si>
    <t>Continuity plans tests and exercises</t>
  </si>
  <si>
    <t>Establishing cyber risk management strategy and program</t>
  </si>
  <si>
    <t>Establishing governance and sponsorship for the cyber risk management program</t>
  </si>
  <si>
    <t>Identifying cyber risks</t>
  </si>
  <si>
    <t>Organizing and describing cyber risks</t>
  </si>
  <si>
    <t>Identifying cyber risks, Organizing and describing cyber risks</t>
  </si>
  <si>
    <t>Prioritizing cyber risks</t>
  </si>
  <si>
    <t>Prioritizing cyber risks, Mitigating the impact of cyber risks</t>
  </si>
  <si>
    <t>Mitigating the impact of cyber risks, Analyzing cyber risks</t>
  </si>
  <si>
    <t>Analyzing cyber risks</t>
  </si>
  <si>
    <t>Risk responses</t>
  </si>
  <si>
    <t>Mitigating the impact of cyber risks</t>
  </si>
  <si>
    <t>Logging and logging requirements</t>
  </si>
  <si>
    <t>Monitoring and monitoring requirements</t>
  </si>
  <si>
    <t>Indicators of anomalous activity</t>
  </si>
  <si>
    <t>Aggregating and analyzing monitoring data</t>
  </si>
  <si>
    <t>Collecting information for situational awareness</t>
  </si>
  <si>
    <t>Aggregating and analyzing monitoring data, Collecting information for situational awareness</t>
  </si>
  <si>
    <t>Identifying and prioritizing third parties and cyber risks arising from third parties</t>
  </si>
  <si>
    <t>Considering cybersecurity and cyber risks in selection of third parties</t>
  </si>
  <si>
    <t>Considering cybersecurity and cyber risks in selection of products and services</t>
  </si>
  <si>
    <t>Mitigating cyber risks arising from third parties, Cybersecurity requirements for third parties</t>
  </si>
  <si>
    <t>Mitigating cyber risks arising from third parties</t>
  </si>
  <si>
    <t>Cybersecurity requirements for third parties</t>
  </si>
  <si>
    <t>Cybersecurity vulnerability information sources</t>
  </si>
  <si>
    <t>Obtaining and sharing cybersecurity vulnerability information</t>
  </si>
  <si>
    <t>Performing cybersecurity vulnerability assessments</t>
  </si>
  <si>
    <t>Mitigating cybersecurity vulnerabilities</t>
  </si>
  <si>
    <t>Threat information sources</t>
  </si>
  <si>
    <t>Obtaining and sharing threat information</t>
  </si>
  <si>
    <t>Threat objectives and threat profiles</t>
  </si>
  <si>
    <t>Responding to threats</t>
  </si>
  <si>
    <t>Personnel vetting</t>
  </si>
  <si>
    <t>Addressing cybersecurity in personnel separation and transfer procedures</t>
  </si>
  <si>
    <t>Acceptable use and other general cybersecurity responsibilities</t>
  </si>
  <si>
    <t>Cybersecurity awareness activities</t>
  </si>
  <si>
    <t>Identifying and documenting cybersecurity responsibilities</t>
  </si>
  <si>
    <t>Assigning cybersecurity responsibilities</t>
  </si>
  <si>
    <t>Cybersecurity training</t>
  </si>
  <si>
    <t>Documentation of cyber events and incidents</t>
  </si>
  <si>
    <t>Progressions</t>
  </si>
  <si>
    <t>67, 68</t>
  </si>
  <si>
    <t>67, 68, 69</t>
  </si>
  <si>
    <t>37, 40</t>
  </si>
  <si>
    <t>37</t>
  </si>
  <si>
    <t>39, 40</t>
  </si>
  <si>
    <t>41, 43</t>
  </si>
  <si>
    <t>41, 42</t>
  </si>
  <si>
    <t>44, 45, 46</t>
  </si>
  <si>
    <t>19, 20</t>
  </si>
  <si>
    <t>21, 22</t>
  </si>
  <si>
    <t>22, 23</t>
  </si>
  <si>
    <t>35, 36</t>
  </si>
  <si>
    <t>51, 52</t>
  </si>
  <si>
    <t>Kehityspolut</t>
  </si>
  <si>
    <t xml:space="preserve">Subject of Progression </t>
  </si>
  <si>
    <t>Kehityspolut: Ohje Kehityspolkujen hyödyntäminen</t>
  </si>
  <si>
    <t>Kooste erikseen valituista käytännöistä - kehityspolut</t>
  </si>
  <si>
    <t>Tällä koosteella voit tarkastella kehityskohteita kehityspoluittain. Voit käyttää esimerkiksi ID tai Progressions saraketta tulosten suodattamiseen.
Kuvaus kehityspoluista: 
https://c2m2.doe.gov/C2M2%20Self-Evaluation%20Guide.pdf  Appendix C:Related practices, Table 7: Practice progression</t>
  </si>
  <si>
    <t>IT- ja OT-omaisuuden rekisteri</t>
  </si>
  <si>
    <t>Kyberturvallisuuden haavoittuvuustietolähteet</t>
  </si>
  <si>
    <t>Uhkatietolähteet</t>
  </si>
  <si>
    <t>Uhkatietojen hankkiminen ja jakaminen</t>
  </si>
  <si>
    <t>Uhkatavoitteet ja uhkaprofiilit</t>
  </si>
  <si>
    <t>Uhkiin vastaaminen</t>
  </si>
  <si>
    <t>Kyberriskien priorisointi</t>
  </si>
  <si>
    <t>Kyberriskien vaikutusten lieventäminen</t>
  </si>
  <si>
    <t>Kyberriskien analysointi</t>
  </si>
  <si>
    <t>Loogiset käyttöoikeudet</t>
  </si>
  <si>
    <t>Fyysisen pääsyn valvonta ja vaatimukset</t>
  </si>
  <si>
    <t>Fyysisen pääsyn oikeudet</t>
  </si>
  <si>
    <t>Fyysisen pääsyn valvonta</t>
  </si>
  <si>
    <t>Kyberturvallisuustapahtumien havaitseminen ja dokumentointi</t>
  </si>
  <si>
    <t>Jatkuvuussuunnitelmat</t>
  </si>
  <si>
    <t>Tietojen varmuuskopiointi</t>
  </si>
  <si>
    <t>Kolmansien osapuolten tunnistaminen ja priorisointi sekä kolmansista osapuolista aiheutuvat kyberriskit</t>
  </si>
  <si>
    <t>Kyberturvallisuuden ja kyberriskien huomioiminen kolmansien osapuolten valinnassa</t>
  </si>
  <si>
    <t>Kyberturvallisuuden ja kyberriskien huomioiminen tuotteiden ja palveluiden valinnassa</t>
  </si>
  <si>
    <t>Kolmansista osapuolista aiheutuvien kyberriskien lieventäminen</t>
  </si>
  <si>
    <t>Kyberturvallisuusvaatimukset kolmansille osapuolille</t>
  </si>
  <si>
    <t>Hyväksyttävä käyttö ja muut yleiset kyberturvallisuusvastuut</t>
  </si>
  <si>
    <t>Kyberturvallisuustietoisuustoiminta</t>
  </si>
  <si>
    <t>Kyberturvallisuusvastuiden tunnistaminen ja dokumentointi</t>
  </si>
  <si>
    <t>Kyberturvallisuuskoulutus</t>
  </si>
  <si>
    <t>Kyberturvallisuusarkkitehtuuri</t>
  </si>
  <si>
    <t>Turvallinen ohjelmistokehitys käytössä talon sisällä</t>
  </si>
  <si>
    <t>Yhteistyö sisäisten ja ulkoisten sidosryhmien kanssa kyberturvallisuusohjelman hallinnassa</t>
  </si>
  <si>
    <t>Luetteloidun omaisuuden luokittelu</t>
  </si>
  <si>
    <t>Kyberturvallisuuden haavoittuvuustietojen hankkiminen ja jakaminen.</t>
  </si>
  <si>
    <t>Kyberturvallisuuden haavoittuvuusarviointien tekeminen</t>
  </si>
  <si>
    <t>Kyberriskienhallintastrategian ja -ohjelman laatiminen</t>
  </si>
  <si>
    <t>Kyberriskien organisointi ja kuvaaminen</t>
  </si>
  <si>
    <t>Identiteettien luominen</t>
  </si>
  <si>
    <t>Todentamisen hallinta</t>
  </si>
  <si>
    <t>Kirjaaminen ja kirjaamisvaatimukset</t>
  </si>
  <si>
    <t>Seuranta ja seurantavaatimukset</t>
  </si>
  <si>
    <t>Poikkeavan toiminnan indikaattorit</t>
  </si>
  <si>
    <t>Seurantatietojen yhdistäminen ja analysointi</t>
  </si>
  <si>
    <t>Tietojen kerääminen tilannetietoisuutta varten</t>
  </si>
  <si>
    <t>Kyberturvallisuuden vaaratilanteisiin reagoiminen</t>
  </si>
  <si>
    <t>Kyberturvallisuuden vaaratilanteisiin reagoimista koskevat harjoitukset</t>
  </si>
  <si>
    <t>Omaisuuserien segmentointi</t>
  </si>
  <si>
    <t>Omaisuuserien priorisointi</t>
  </si>
  <si>
    <t>Vakioitujen perusasetusten määritys ja ylläpito</t>
  </si>
  <si>
    <t>Vakioitujen perusasetusten käyttö</t>
  </si>
  <si>
    <t>Muutosten ja päivitysten tekeminen turvallisesti</t>
  </si>
  <si>
    <t>Laitteisiin, ohjelmistoihin ja tietovarantoihin tehtyjen muutosten dokumentointi</t>
  </si>
  <si>
    <t>Kyberturvallisuuden haavoittuvuuksiin puuttuminen</t>
  </si>
  <si>
    <t>Kyberriskienhallintamalli ja johdon tuki.</t>
  </si>
  <si>
    <t>Loogisten käyttöoikeuksien valvonta ja vaatimukset</t>
  </si>
  <si>
    <t>Kyberturvallisuustapahtumien ja -poikkeamien analysointi.</t>
  </si>
  <si>
    <t>Kyberturvallisuustapahtumien ja -poikkemien dokumentointi</t>
  </si>
  <si>
    <t>Kyberturvallisuuspoikkeamien ilmoittamiskriteerit</t>
  </si>
  <si>
    <t>Kyberturvallisuuden poikkemanhallintasuunnitelmat</t>
  </si>
  <si>
    <t>IT- ja OT-laitteiden varaosat</t>
  </si>
  <si>
    <t>Jatkuvuussuunnitelmien testaus ja harjoittelu</t>
  </si>
  <si>
    <t>Kyberturvallisuuden huomioon ottaminen työsuhteen päättyessä ja henkilöstösiirroissa.</t>
  </si>
  <si>
    <t>Kyberturvallisuusvastuiden osoittaminen</t>
  </si>
  <si>
    <t>Kyberturvallisuusarkkitehtuurin kehittämissuunnitelma</t>
  </si>
  <si>
    <t>Kyberturvallisuusarkkitehtuurin hallintamalli ja johdon tuki</t>
  </si>
  <si>
    <t>Verkkojen suojaus</t>
  </si>
  <si>
    <t>IT- ja OT-omaisuuden sekä tietovarantojen turvaaminen</t>
  </si>
  <si>
    <t>Henkilöstötarkastukset</t>
  </si>
  <si>
    <t>Turvalliset konfiguraatiot</t>
  </si>
  <si>
    <t>Turvallinen ohjelmistokehitys käytössä toimittajilla</t>
  </si>
  <si>
    <t>Tietojen suojaus</t>
  </si>
  <si>
    <t>Kyberturvallisuusohjelma / strategia</t>
  </si>
  <si>
    <t>Kyberturvallisuuden hallinta / ohjelma</t>
  </si>
  <si>
    <t>Ylimmän johdon tuki kyberturvallisuusohjelmalle.</t>
  </si>
  <si>
    <t>Kypsyysmalli sisältää kehityspolkuja, joiden numero on merkitty jokaisen käytännön kohdalle osiovälilehtien D-sarakkeeseen. (muut paitsi CRITICAL)   
Kehitys-välilehdellä voit suodatustoiminnolla myös tutkia eri polkuja ja vastauksia yksittäisiin käytäntöihin.
Kuvaus kehityspoluista: 
https://c2m2.doe.gov/C2M2%20Self-Evaluation%20Guide.pdf  Appendix C:Related practices, Table 7: Practice progression
Tavoitteena jatkossa sisällyttää tiedot myös koulutusmateriaaleihin. (31.10.2024)</t>
  </si>
  <si>
    <t>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</si>
  <si>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Organisaatiolla on kybertapahtumien ja -poikkeamien hallintasuunnitelma, joka kattaa kaikki (organisaation tuottamat yhteiskunnalle kriittiset) palvelut.</t>
  </si>
  <si>
    <t>Kybertapahtumien ja -poikkeamien hallintaan osallistuva henkilöstö on sisäistänyt ja ymmärtää hallintasuunnitelman hyvin.</t>
  </si>
  <si>
    <t>Hallintasuunnitelma kattaa perusteellisesti sekä tunnettujen hyökkäysten, että toistaiseksi tuntemattomien hyökkäysten todennäköiset vaikutukset. Suunnitelma kattaa perusteellisesti poikkeaman koko elinkaaren, roolit ja vastuut sekä raportointivelvoitteet.</t>
  </si>
  <si>
    <t>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t>
  </si>
  <si>
    <t>Organisaatiolla on peruskyvykkyys kerätä tietoja, mutta kyvykkyys havaita kyberturvallisuuspoikkeamia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</si>
  <si>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</si>
  <si>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peruskyvykkyys suojella sen kriittisiä palveluita kyberturvallisuusuhilta ja -poikkeamilta,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</si>
  <si>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Organisaatiolla on hyvä kyvykkyys suojata sen kriittisiä palveluita kyberturvallisuusuhilta ja -poikkeamilta, mutta joitain heikompia osa-alueita on. Tyypillisesti tämä tarkoittaa harmaita alueita tai puutteita suojauksessa, vaikka kaikki kriittiset palvelut ja tiedot ovatkin suojattuna. Tämä voi johtaa tarpeettoman suuriin kustannuksiin ja poikkeamien määrään.</t>
  </si>
  <si>
    <t>Organisaatiolla on erinomainen kyvykkyys suojella sen kriittisiä palveluita kyberturvallisuusuhilta ja -poikkeamilta kaikilla sen merkittävillä liiketoiminta-alueilla. Tyypillisesti tämä tarkoittaa, että organisaatiossa tapahtuu vähemmän poikkeamia ja niiden sisäiset ja ulkoiset vaikutukset ovat pienempiä, joka johtaa pienempiin kustannuksiin ja mainehaittoihin.</t>
  </si>
  <si>
    <t>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</si>
  <si>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vaikutusten kohoamiseen, jotka olisi muuten voitu estää.</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</si>
  <si>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poikkeaman aiheuttamien mainehaittojen, kustannusten ja muiden vaikutusten pienentämisen.</t>
  </si>
  <si>
    <t>Organisaatiolla on hyvä kyvykkyys käynnistää ja toteuttaa tarvittavat palautumistoimenpiteet kyberhyökkäyksestä toipumiseen. Tyypillisesti tämä tarkoittaa, että organisaation on mahdollista pitää syntyvä mainehaitta, kustannukset ja aiheuttuneet vaikutukset hyväksytyllä tasolla, suurimmassa osassa tapauksia.</t>
  </si>
  <si>
    <t>Tapahtumien ja poikkeamien hallinta, toiminnan jatkuvuus (RESPONSE)</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</si>
  <si>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t>
  </si>
  <si>
    <t>Tapahtumien tietoja verrataan keskenään, jotta niistä tunnistettaisiin mahdollisia säännönmukaisuuksia, trendejä tai muita yhteisiä piirteitä, joilla voitaisiin tukea kyberpoikkeamien analysointityötä.</t>
  </si>
  <si>
    <t>Tapahtumien analysointi ja poikkeamatilanteiden määrittäminen</t>
  </si>
  <si>
    <t>Kyberpoikkeamien määrittämisestä on laadittu kriteeristö. Tasolla 1 tämän ei tarvitse olla systemaattista ja säännöllistä.</t>
  </si>
  <si>
    <t>Kybertapahtumat analysoidaan siten, että se tukee mahdollisten kyberpoikkeamien määrittämistä. Tasolla 1 tämän ei tarvitse olla systemaattista ja säännöllistä.</t>
  </si>
  <si>
    <t>Kybertapahtumat määritetään kyberpoikkeamiksi laaditun kriteeristön mukaisesti.</t>
  </si>
  <si>
    <t>Kyberpoikkeamien määrittämisestä on laadittu virallinen kriteeristö, joka perustuu siihen, miten poikkeamat voivat vaikuttaa toimintoon.</t>
  </si>
  <si>
    <t>Kyberpoikkeamien määrittämisen kriteeristö päivitetään aika ajoin ja määriteltyjen tilanteiden kuten organisaatiomuutosten, harjoitustoiminnasta saatujen kokemusten tai uusien havaittujen uhkien perusteella.</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</si>
  <si>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t>
  </si>
  <si>
    <t>Kyberpoikkeamien määrittämisen kriteeristö on linjassa kyberriskien priorisoinnin kriteereiden kanssa [kts. RISK-3b].</t>
  </si>
  <si>
    <t>Kyberpoikkeamiin reagoimista varten on tunnistettu soveltuvat työntekijät ja heille on annettu roolit (ainakin tapauskohtaisesti). Tasolla 1 tämän ei tarvitse olla systemaattista ja säännöllistä.</t>
  </si>
  <si>
    <t>Kyberpoikkeamiin reagoidaan siten, että toiminnalla (voidaan toteuttaa tapauskohtaisesti) rajoitetaan toimintoon kohdistuvaa vaikutusta ja palautetaan toiminta normaaliksi. Tasolla 1 tämän ei tarvitse olla systemaattista ja säännöllistä.</t>
  </si>
  <si>
    <t>Kyberpoikkeamista tuotetaan raportointia (esimerkiksi sisäisesti, CERT-FI tai soveltuville ISAC-ryhmille). Tasolla 1 tämän ei tarvitse olla systemaattista ja säännöllistä.</t>
  </si>
  <si>
    <t>Kyberpoikkeamiin reagoidaan määriteltyjen suunnitelmien ja menettelytapojen mukaisesti.</t>
  </si>
  <si>
    <t>Kyberpoikkeamien hallintasuunnitelma sisältää viestintäsuunnitelman, joka kattaa sekä sisäiset että ulkoiset sidosryhmät</t>
  </si>
  <si>
    <t>Kyberpoikkeamiin reagoinnin suunnitelmia harjoitellaan määräajoin ja määriteltyjen tilanteiden kuten järjestelmämuutosten tai ulkoisten tapahtumien yhteydessä.</t>
  </si>
  <si>
    <t>Kyberpoikkeamien juurisyyt analysoidaan ja korjaavia toimenpiteitä toteutetaan, mukaan lukien toimintasuunnitelmien päivittäminen.</t>
  </si>
  <si>
    <t>Kyberpoikkeamiin reagointi koordinoidaan soveltuvin osin toimittajien, viranomaisten ja muiden ulkopuolisten tahojen kanssa. Tähän kuuluu tukitoimet todistusaineiston keräämiselle ja säilyttämiselle.</t>
  </si>
  <si>
    <t>Kyberpoikkeamien käsittelyyn ja reagointiin osallistuvat työntekijät ottavat osaa yhteisiin harjoituksiin muiden organisaatioiden kanssa (esim. työpöytäharjoitukset, simulaatiot).</t>
  </si>
  <si>
    <t>Kyberpoikkeamiin reagoinnissa noudatetaan ennalta määriteltyjä toimintatiloja [kts. SITUATION-3g].</t>
  </si>
  <si>
    <t>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t>
  </si>
  <si>
    <t>Organisaatio on kehittänyt toiminnan jatkuvuutta koskevat suunnitelmat, joiden avulla toiminnon toiminta voidaan säilyttää ja palauttaa, mikäli toimintaan kohdistuu kybertapahtuma tai -poikkeama. Tasolla 1 tämän ei tarvitse olla systemaattista ja säännöllistä.</t>
  </si>
  <si>
    <t>Jatkuvuussuunnitelmat sisältävät arviot mahdollisten kyberpoikkeamien vaikutuksista.</t>
  </si>
  <si>
    <t>Jatkuvuussuunnitelman käyttöönottamisen kriteerit kyberpoikkeamatilanteissa on määritetty ja viestitty poikkeamien käsittelystä ja valmiussuunnitelmista vastuussa oleville työntekijöille.</t>
  </si>
  <si>
    <t>Kyberturvallisuusvaatimukset (esimerkiksi haavoittuvuustiedotus, poikkeamatapausten SLA vaatimukset) ovat osa toimittajien ja muiden kumppaniverkoston toimijoiden kanssa laadittavia sopimuksia.</t>
  </si>
  <si>
    <t>Kriittisten palveluiden kyberpoikkeamien vaikutusten minimointi</t>
  </si>
  <si>
    <t>Organisaatiolla on hyvä kyvykkyys kerätä ja analysoida tietoja kyberpoikkeamien tunnistamiseksi ajoissa ja riittävän tilannekuvan ylläpitämiseksi. Tyypillisesti tämä tarkoittaa, että on olemassa hyvä todennäköisyys torjuntatoimenpiteiden aloittamiselle poikkeaman ollessa käynnissä ja, että torjuntatoimenpiteet ovat oikein mitoitettuja. Tämän avulla organisaation on mahdollista rajoittaa haittoja vaikka niitä ei voitaisi kokonaan estää.</t>
  </si>
  <si>
    <t>Organisaatiolla on hyvin rajoittunut kyky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kyberpoikkeamaan, joka vaikuttaa merkittävästi organisaation ydinprosesseihin.</t>
  </si>
  <si>
    <t>Organization has a very limited capability to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security incident taking place that seriously impacts the core processes of the organization.</t>
  </si>
  <si>
    <t xml:space="preserve">Organization has a basic capability to collect data, but the ability to detect cyber security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</si>
  <si>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erinomainen kyvykkyys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</si>
  <si>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t>
  </si>
  <si>
    <t>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t>
  </si>
  <si>
    <t>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t>
  </si>
  <si>
    <t>Organisaatiolla on erinomainen kyvykkyys kerätä, korreloida ja analysoida olennaisia tietoja. Tyypillisesti tämä tarkoittaa, että kyberturvallisuuspoikkeamat havainnoidaan ajoissa, mikä mahdollistaa nopean reagoinnin. Tämän seurauksena organisaatiolla on hyvät mahdollisuudet rajoittaa tai jopa estää vahingot samanaikaisesti kuin hyökkäys tapahtuu.</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</si>
  <si>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t>
  </si>
  <si>
    <t>Kybertapahtumista ja -poikkeamista pidetään rekisteriä / kantaa, johon tapahtumat ja poikkeamat kirjataan ja jossa niitä seurataan päättymiseen asti.</t>
  </si>
  <si>
    <t>Tapahtumiin ja poikkeamiin reagoiminen</t>
  </si>
  <si>
    <t>Kyberpoikkeamista saadut kokemukset käsitellään ja toimista otetaan opiksi (lessons learned). Korjaavia toimenpiteitä toteutetaan, mukaan lukien toimintasuunnitelmien päivittäminen.</t>
  </si>
  <si>
    <t xml:space="preserve">Syftet med kontinuitetshantering är att säkerställa att den viktiga verksamheten kan fortsätta i händelse av en störning, t.ex. en allvarlig cybersäkerhetsincident eller olycka.  För att kontinuitetsplanerna ska täcka sannolika cyberstörningar måste man ta hänsyn till identifierade risker och cyberhot mot organisationen. Testningen av kontinuitetsplanerna bör omfatta scenarier för cyberincidenter för att säkerställa att planerna fungerar på ett lämpligt sätt i en verklig situation.
</t>
  </si>
  <si>
    <t>Kyberpoikkeamiin reagoimisen varalle on luotu suunnitelma, jota pidetään yllä ja joka kattaa koko poikkeamanhallinnan elinkaaren.</t>
  </si>
  <si>
    <t>Kyberpoikkeamien tietoja verrataan keskenään, jotta niistä tunnistettaisiin mahdollisia säännönmukaisuuksia, trendejä tai muita poikkeamille yhteisiä piirteitä.</t>
  </si>
  <si>
    <t>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t>
  </si>
  <si>
    <t>Organization has a very limited capability to detect cybersecurity incidents as they happen. Typically this means that response activities are delayed significantly and happen after major breach and damage an attacker wants to cause will realize in full.</t>
  </si>
  <si>
    <t>Organization has a good capability to collect and analyse the data needed to detect a cybersecurity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</si>
  <si>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Organization has an excellent capability to collect, correlate and analyze relevant data. Typically this means that  cybersecurity incidents are detected early, which makes it possible to initiate response quickly. As a result, the organization has good possibilities to limit or even prevent the damage as the attack is happening.</t>
  </si>
  <si>
    <t>Organization has an excellent capability to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</si>
  <si>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Organization has a very limited capability to identify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cybersecurity incident taking place that seriously impacts the core processes of the organization.</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</si>
  <si>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</si>
  <si>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Organization has a very limited capability to initiate and execute recovery from the damage caused by a cybersecurity incident. This typically means that the recovery will take unnecessarily long and therefore may significantly increase the brand damage, cost and impact of the incident.</t>
  </si>
  <si>
    <t>Organization has a basic capability to initiate and execute recovery from the damage caused by a cybersecurity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</si>
  <si>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Organization has a good capability to initiate a timely and coordinated recovery from the damage caused by a cybersecurity incident. This typically means that the recovery is able to keep the brand damage, costs and impact within acceptable level, in most cases.</t>
  </si>
  <si>
    <t>Organization has an excellent capability to initiate and execute recovery from the damage caused by a cybersecurity incident. This typically means that the recovery can be done in a predictable time and in an optimal order, making it possible in some cases to significantly reduce the brand damage, cost and impact of the incident.</t>
  </si>
  <si>
    <t>Organization has a very limited capability to initiate a timely and coordinated response to a cybersecurity incident. Typically this means that even if detection has been done early, it is still likely that the breach and damage cannot be prevented or limited.</t>
  </si>
  <si>
    <t>Organization has a basic capability to initiate a timely response to a cybersecurity incident, but the process may not be well coordinated and rehearsed. Typically this means that even if the detection has been done early, it is still likely that the response is not able to contain the breach and damage.</t>
  </si>
  <si>
    <t>Organization has a good capability to initiate a timely and coordinated response to a cybersecurity incident. Typically this means that if the detection has been done early, it is possible that the breach and damage can be contained at least to some extent.</t>
  </si>
  <si>
    <t xml:space="preserve">Organization has an excellent capability to initiate a timely and coordinated response to a cybersecurity incident. This typically means that if the detection is done early, it is likely that the breach and damage can be contained and in some cases even prevented. </t>
  </si>
  <si>
    <t>Continuity plans address the most critical business functions of the organization to ensure they continue during different types of emergencies. Therefore, to help ensure that continuity plans cover all the actions that need to be taken when certain types of cybersecurity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</si>
  <si>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When developing continuity plans, the organization should review the function’s risk categories and threat profile to help ensure that continuity plans are developed for all potential types of cybersecurity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</si>
  <si>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cybersecurity qualifications for suppliers and other third parties might include, for example, maintaining a specified level of cybersecurity control implementation, previous cybersecurity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</si>
  <si>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Välilehti</t>
  </si>
  <si>
    <t>Kyberriskien tunnistaminen, Kyberriskien organisointi ja kuvaaminen</t>
  </si>
  <si>
    <t>Kyberriskien priorisointi, Kyberriskien vaikutusten lieventäminen</t>
  </si>
  <si>
    <t>Kyberriskien vaikutusten lieventäminen, Kyberriskien analysointi</t>
  </si>
  <si>
    <t>Seurantatietojen yhdistäminen ja analysointi, Tietojen kerääminen tilannetietoisuutta varten</t>
  </si>
  <si>
    <t>Kyberturvallisuustapahtumien havaitseminen ja dokumentointi, Kyberturvallisuustapahtumien ja -poikkemien dokumentointi</t>
  </si>
  <si>
    <t>Kyberturvallisuustapahtumien ja -poikkeamien analysointi., Kyberturvallisuustapahtumien ja -poikkemien dokumentointi</t>
  </si>
  <si>
    <t>Kyberturvallisuuden poikkemanhallintasuunnitelmat, Kyberturvallisuuden vaaratilanteisiin reagoiminen</t>
  </si>
  <si>
    <t>Kyberturvallisuuden poikkemanhallintasuunnitelmat, Kyberturvallisuuden vaaratilanteisiin reagoimista koskevat harjoitukset</t>
  </si>
  <si>
    <t>Kolmansista osapuolista aiheutuvien kyberriskien lieventäminen, Kyberturvallisuusvaatimukset kolmansille osapuolille</t>
  </si>
  <si>
    <t>Turvallinen ohjelmistokehitys käytössä talon sisällä, Turvallinen ohjelmistokehitys käytössä toimittajilla</t>
  </si>
  <si>
    <t>Jatkuvuussuunnitelmat,  Tietojen varmuuskopiointi, IT- ja OT-laitteiden varaosat</t>
  </si>
  <si>
    <t>Turvallinen ohjelmistokehitys käytössä talon sisällä, Turvallinen ohjelmistokehitys käytössä toimittajilla, Tietojen suojaus</t>
  </si>
  <si>
    <t>Looginen pääsynhallinta</t>
  </si>
  <si>
    <t>Kuvaava teksti - fi</t>
  </si>
  <si>
    <t>Kuvaava teksti - en</t>
  </si>
  <si>
    <t xml:space="preserve">Kybermittari version 2.1 
February 3rd 2025
Kybermittari is registered trademark. 
</t>
  </si>
  <si>
    <t xml:space="preserve">Kybermittari versio 2.1, 3.2.2025
https://www.kybermittari.fi 
Palaute ja kysymykset: kybermittari(at)traficom.fi
Materiaali on käytettävissä Creative Commons Nimeä 4.0 / CC BY 4.0 lisenssiehtojen mukaisesti. 
Kybermittari on rekisteröity tavaramerkki (sanamerkki). </t>
  </si>
  <si>
    <t xml:space="preserve">Cybermätarens version 2.1 
3.2.2025
</t>
  </si>
  <si>
    <t>Identiteetinhallinnalla tarkoitetaan identiteettien luomista tai rekisteröintiä. Tähän sisältyy  entiteetin tunnistaminen ja ominaisuuksien, kuten roolin ja aseman dokumentointi organisaatiossa. 
Identiteetinhallinta suoritetaan entiteeteille eli henkilöille, laitteille, järjestelmille ja prosesseille, olivatpa ne organisaation sisäisiä tai ulkoisia. Organisaatio voi siis rekisteröidä myyjän, viraston tai liikekumppanin identiteetiksi, samoin kuin ulkoisen organisaation järjestelmän tai prosessin. Joissakin tapauksissa organisaatioiden on ehkä käytettävä jaettuja identiteettejä, kuten ryhmätilejä.
Paras käytäntö identiteetin hallinnassa on identiteettiprofiili. Profiili sisältää kaikki asiaankuuluvat tiedot, joita tarvitaan kuvaamaan liittyvän entiteetin (henkilö, laite, järjestelmä, prosessi) yksilölliset ominaisuudet, roolit ja vastuut. Identiteettiprofiilin luo ja hyväksyy yleensä se organisaatioyksikkö tai toimiala, johon entiteetti kuuluu ja jossa voidaan tehdä päätöksiä organisaation omaisuuserien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</si>
  <si>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Ennen kuin henkilöstölle ja muille tahoille annetaan pääsy organisaation omaisuuseriin, organisaation olisi annettava pääsyvaltuutus, joilla osoitetaan, että pääsyä pyytävällä henkilöllä on tarvittavat oikeudet päästä käsiksi omaisuuseriin kuten laitteisiin, tietovarantoihin ja fyysisiin tiloihin. Käyttäjät voivat olla henkilöitä (organisaation sisäisiä tai ulkoisia) sekä laitteita, järjestelmiä tai prosesseja, jotka vaativat pääsyä omaisuuseriin. Näihin valtuuksiin liittyvien oikeuksien olisi oltava toiminnallisten vaatimusten mukaisia.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</si>
  <si>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Kun henkilö, laite, järjestelmä tai prosessi lakkaa olemasta organisaatiossa, on siihen liittyvä identiteetti ja kaikki siihen liittyvät käyttöoikeudet ja rajoitukset poistettava. Identiteetin poistamisen laiminlyönti voi aiheuttaa organisaatiolle merkittävän operatiivisen riskin, koska se voi tarjota identiteetin, jota valtuuttamaton (ja ehkä tuntematon) henkilö, subjekti tai yhteisö voi käyttää. Jos näin tapahtuu, eikä sen käyttöoikeuksia ole poistettu, identiteetti voidaan varastaa kaikkine olemassa olevine etuoikeuksineen.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</si>
  <si>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Kaikki toimintoon kuuluvat järjestelmät eivät välttämättä tue salasanojen vahvuus- ja uudelleenkäyttövaatimuksien käyttöä. Vaatimukset toteutetaan mahdollisuuksien mukaan perustuen turvallisuuteen ja toimintaan liittyviin näkökohtiin, organisaation riskinsietokykyyn, organisaation uhkaprofiiliin (THREAT-2e), omaisuuserien tärkeysjärjestykseen, tietojen arkaluonteisuuteen tai muihin seikkoihin.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</si>
  <si>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Identiteettien säännöllinen tarkistaminen auttaa organisaatiota varmistamaan, että identiteetit ovat tarpeellisia ja paikkaansapitäviä. Organisaation olisi suoritettava määräaikaistarkastus, jonka tarkoituksena on tunnistaa tunnukset, jotka eivät ole enää voimassa, jotka ovat päällekkäisiä tai jotka ovat muuttuneet olennaisesti, mutta joita ei ole havaittu muutoksenhallintaprosessissa. Tarkistuksissa saatetaan myös löytää identiteettejä, joilla on virheellisiä rooleja tai vastuualueita, joihin on annettu käyttöoikeuksia.
Virheelliset tai päällekkäiset tunnukset voivat johtaa tietojen luvattomaan käyttöön ja muuttamiseen, järjestelmien ja teknologian käyttöön tai tiloihin pääsyyn ja niiden käyttöön.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</si>
  <si>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Identiteettien poistamisen ja käyttöoikeuksien muutosten pitäisi tapahtua henkilöstön vaihtumisen tai työsuhteen päättymisen yhteydessä. Organisaation olisi määriteltävä aikavaatimus, jonka kuluessa poistaminen olisi tehtävä. Esimerkiksi työsuhteen päättymisen yhteydessä käyttöoikeuksien poistamisen pitäisi tapahtua välittömästi, kun taas henkilöstön siirtyessä uusiin tehtäviin aikataulu voi olla pidempi.
Jotta käyttöoikeuden poistaminen ajallaan olisi mahdollista, on henkilöstöosastolla oltava prosessi, jonka avulla tieto työsuhteen päättymisestä toimitetaan niille, jotka vastaavat organisaation identiteettien ja käyttöoikeuksien ylläpidosta. Oikeuksien poistaminen voi johtua myös tarkistuksessa löydetyistä havainnoista.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</si>
  <si>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Hallintatunnuksiin (korotetut oikeudet) liittyy suuremmat riskit IT- ja OT-omaisuuserille. Organisaatio voi valvoa korotettujen oikeuksien tunnusten käyttöä hallinnollisin keinoin, kuten käytännöllä, joka rajoittaa paikallisen hallintatunnuksen käytön vaadittuihin tehtäviin ja kieltää (korotettujen oikeuksien) hallintatunnusten käytön päivittäisissä työtehtävissä. Vaihtoehtoisesti organisaatio voi ottaa käyttöön teknisiä valvontatoimia, joilla rajoitetaan (korotettujen oikeuksien) hallintatunnusten pääsyä resursseihin, jotka eivät edellytä korotettuja oikeuksia.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</si>
  <si>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Organisaation omaisuuseriin pääsemiseen käytettäviä tunnuksia koskevien vaatimusten olisi oltava oikeassa suhteessa omaisuuserään liittyvään riskiin. Jos organisaatio käyttää matriisia riskien mahdollisen vaikutuksen ja tärkeysjärjestyksen määrittämiseen, se voi laatia siihen liittyvän matriisin, jossa määritellään todentamisvaatimukset kullekin käyttöoikeustasolle. Esimerkiksi kun on kyse etäkäytöstä järjestelmään, johon liittyy riskejä, joiden vaikutus voi olla merkittävä (taso 4 / 5) ja joiden todennäköisyys on suuri (taso 4 / 5), vastaavassa vaatimuksessa voidaan määrätä, että henkilöstön on käytettävä vahvoja tunnistetietoja, monivaiheista tunnistautumista tai kertakäyttöisiä tunnistetietoja. Tilanteissa, joissa vahvat tunnistetiedot (kuten MFA) voivat olla perusteltuja, mutta tekniset rajoitukset estävät niiden käytön, on harkittava vahvimpien saatavilla olevien todennusasetusten käyttöönottoa ja korvaavien valvontatoimien toteuttamista, jos se katsotaan riski- ja operatiivisten näkökohtien perusteella aiheelliseksi.
Monivaiheisessa tunnistautumisessa (MFA) käytetään kahta tai useampaa tekijää henkilöllisyyden todentamiseksi. Tekijöitä ovat (1) jokin, jonka tiedät, kuten salasana, (2) jokin, joka sinulla on, kuten USB-avaingeneraattori, (3) jokin, joka olet, kuten sormenjälki, tai (4) jokin, joka osoittaa, että olet siellä, missä sanot olevasi, kuten GPS-tunniste. Yllä olevassa esimerkissä henkilöstöä voitaisiin vaatia tunnistautumaan käyttäjätunnuksen, salasanan ja tunnisteen avulla. 
Kertakäyttötunnukset voidaan toteuttaa PAM-ratkaisun (privileged access management) avulla. PAM-ratkaisun tarjoamia toimintoja ovat muun muassa roolipohjainen pääsy korotettuihin oikeuksiin, salasanojen automaattinen vaihtaminen, integrointi MFA:n kanssa ja korotettujen oikeuksien käytön auditointi.
Nämä ovat erityisiä esimerkkejä käyttöoikeuksista, jotka voivat aiheuttaa toiminnolle suuremman riskin: 
- korotettujen oikeuksien tilit
- palvelu- tai järjestelmätilit
- jaetut tilit (Näiden käyttöä olisi yleisesti ottaen vältettävä, mutta se ei ole mahdollista tietyissä vanhoissa IT- ja OT-omaisuuserissä, joissa tarvitaan muita valvontatoimia, kuten tässä käytännössään mainittuja vahvempia valtakirjoja, vahvoja fyysisiä pääsynvalvontatoimia tai muita.).
- etäkäyttö
- hallintatilit
- hätäyhteys
- pääsy arkaluonteiseen omaisuuteen
- pääsy pilvipalveluihin tai virtuaalisiin omaisuudenhallintajärjestelmiin
- kryptografisten avainten hallintatilit
- varmuuskopiointitilit
(Huomaa, että mitä useammalle näistä käyttöoikeuksista asetetaan vahvempia tai monivaiheisia tunnistetietoja koskevia vaatimuksia, sitä korkeammalle organisaatio siirtyy kypsyysasteikolla.)
Lisäksi on tärkeää huomata, että sanaa riski käytetään tässä käytännössä sanan yleisessä merkityksessä eikä sen tarkoituksena ole viitata mihinkään tiettyyn C2M2:n riskienhallinta-alueella yksilöityyn riskiin. Organisaatioiden olisi kuitenkin tarkasteltava pääsyä IT- ja OT-omaisuuseriin ja niihin sovellettavia valvontatoimia riskien tunnistamisen, analysoinnin ja niihin vastaamisen yhteydessä, joita käsitellään riskienhallinnan osa-alueella.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</si>
  <si>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Kaikki toiminnon sisältämät resurssit eivät välttämättä tue monivaiheista tunnistautumista. Vahvemmat todennusvalvonnat, mikäli toteutettavissa, vähentävät vaarantuneista tunnuksista johtuvan tilin väärinkäytön riskiä. Jos monivaiheinen tunnistautuminen ei ole toteutettavissa, organisaatiot voivat päättää riskiä lieventävien valvontatoimien käyttöönotosta riskinottohalukkuuden, uhkaympäristön ja operatiivisten tarpeiden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</si>
  <si>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Käyttämättömyysjaksoihin perustuva tunnuksen / identiteetin sulkeminen vähentää riskiä, että käyttämätöntä tunnusta käytetään väärin tai että siihen kohdistuisi haitallista toimintaa. Organisaation on määriteltävä käyttämättömyysaika, joka on oikeassa suhteessa mahdolliseen riskiin. Esimerkiksi palveluntarjoajille toimitetut tilapäiset tunnukset voidaan poistaa käytöstä 30 päivän tai sitä lyhyemmän ajanjakson jälkeen. Organisaatio voi toteuttaa tämän valvonnan tarkkailemalla ensin viimeisen kirjautumisen aikaleimaa tai muita ominaisuuksia mahdollisten käyttämättömyysjaksojen tunnistamiseksi. Näiden tietojen avulla voidaan tunnistaa tunnukset, jotka ovat olleet käyttämättömiä tietyn ajanjakson ajan, ja poistaa ne käytöstä tai poistaa ne kokonaan, jos niitä ei enää tarvita. Tämän toiminnan tehokkuutta voidaan parantaa laatimalla luettelo tileistä, jotka ovat luonnostaan pitkään käyttämättömiä, mutta joita tarvitaan edelleen toiminnallisten vaatimusten täyttämiseksi. Vaikka tämä käytäntö voidaan toteuttaa automatisoidusti, on tärkeää harkita huolellisesti sen vaikutuksia toimintaan ennen automaattisen poiston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</si>
  <si>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Looginen eli tietojärjestelmien pääsynhallinta on keskeinen osa omaisuuserien (laitteiden, ohjelmistojen ja tietovarantojen) suojaamista. Käyttöoikeudet ja -rajoitukset kuvaavat identiteettien käyttöoikeuksien tasoa ja laajuutta. Käyttöoikeuksien olisi oltava oikeassa suhteessa identiteetin edustamiin eri rooleihin.
Aiheeseen liittyvät käytännöt:
- Syöte: ARCHITECTURE-3a:n toteuttaminen tarjoaa tietoa,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</si>
  <si>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Omaisuuserien (laitteiden, ohjelmistojen ja tietovarantojen) omistajat ja haltijat ovat vastuussa loogisten käyttöoikeuksien lakkauttamisesta, kun niitä ei enää tarvita, kuten työntekijän irtisanoessa työsuhteensa tai siirtyessä uuteen tehtävään. Yleisesti ottaen henkilöstön olisi säilytettävä vähimmäisoikeudet, jotka ovat tarpeen heille osoitettujen tehtävien hoitamiseksi. Tarpeettomien käyttöoikeuden lakkauttaminen estää käyttöoikeuksien kasautumisen.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</si>
  <si>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Omaisuuserän omistajan vastuulla on varmistaa, että omaisuuserän suojaamista ja ylläpitoa koskevat vaatimukset määritellään omistajan hallinnassa olevalle omaisuuserälle, mukaan lukien loogisen pääsyn valvontaa koskevat vaatimukset (esimerkiksi säännöt siitä, minkä tyyppiset tahot saavat käyttää omaisuuserää, sallitun pääsyn rajaitukset, etäkäyttöä koskevat rajoitukset ja todennusparametrit). Tietyn omaisuuserän loogisen pääsyn vaatimukset voivat esimerkiksi sallia toimittajan etäkäytön vain määrättyjen ja ennalta suunniteltuina huoltoaikoina, ja ne voivat myös edellyttää monivaiheisen tunnistautumisen käyttöä. Toisena esimerkkinä voidaan todeta, että voi olla tarkoituksenmukaista soveltaa ylimääräisiä loogisia käyttöoikeuksien valvontatoimia (kuten vertaisarviointia) toiminnon kannalta erittäin tärkeisiin omaisuuseriin.
Pääsynvalvontaa varten on olemassa useita malleja, kuten harkinnanvarainen pääsynvalvonta (DAC), pakollinen pääsynvalvonta (MAC), roolipohjainen pääsynvalvonta (RBAC), käytäntöihin perustuva pääsynvalvonta (PBAC) ja attribuutteihin perustuva pääsynvalvonta (ABAC). Pääsynvalvontamallin valinta riippuu useista tekijöistä, kuten toimintaympäristöstä ja toteutettavuudesta. Organisaatio voi esimerkiksi päättää ottaa käyttöön nykyisen infrastruktuurin tukeman pääsynvalvontamallin, kuten RBAC:n, ja suunnitella kehittyneemmän mallin, kuten ABAC:n, käyttöönottoa tulevaisuudessa osana uuden infrastruktuurin hankintaa, joka tukee lisää pääsynvalvontaominaisuuksia.
Edistyneet turvallisuusmallit, kuten nollaluottamus (Zero Trust), voivat myös olla apuna käyttöoikeusvaatimusten kehittämisessä. Zero Trust -periaatteiden toteuttamiseen voi esimerkiksi sisältyä kyky kerätä ja käyttää lisätietoja (kuten käyttäytymistietoja, paikkatietoja, uhkatietoja ja muita asiayhteyteen liittyviä tietoja) osana käyttöoikeuskäytännön täytäntöönpanoa.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</si>
  <si>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Vähimpien oikeuksien periaate eli pienimmän valtuuden periaate on turvallisuusvaatimus, jossa valtuutetuille käyttäjille annetaan vain ne oikeudet, joita he tarvitsevat suorittaakseen heille osoitetut tehtävät työtehtäviensä ja roolinsa mukaisesti, eikä mitään muuta. Organisaatioiden tulisi soveltaa vähimpien oikeuksien periaatetta myöntäessään käyttöoikeuksia tehtäville ja järjestelmille (mukaan lukien erityiset toiminnot, portit, protokollat ja palvelut). Vähimpien oikeuksien periaatetta sovelletaan myös tietojärjestelmäprosesseihin varmistamalla, että prosessit toimivat korkeintaan organisaation tehtävien ja/tai toimintojen edellyttämillä käyttöoikeuksilla. Organisaatiot ottavat vähimpien oikeuksien periaatteen huomioon luodessaan tarvittaessa uusia prosesseja, rooleja ja tietojärjestelmätilejä. Organisaatiot soveltavat vähimpien oikeuksien periaatetta myös tietotekniikka- ja OT-järjestelmien suunnitteluun, kehittämiseen, käyttöönottoon ja toimintaan. Vähimmän etuoikeuksia koskevan periaatteen noudattaminen on tärkeä näkökohta nollaluottamusperiaatteiden täytäntöönpanossa.
Aiheeseen liittyvät käytännöt
- Input From: Implementing ARCHITECTURE-3a tarjoaa syötteitä, joista voi olla hyötyä tämän käytännön toteuttamisessa.
- Eteneminen: Tämä käytäntö on osa käytäntöjen etenemistä. Käytäntöjen eteneminen on toisiinsa liittyvien käytäntöjen ryhmä, joka edustaa yhä täydellisempiä tai edistyneempiä toimintojen toteutuksia. Tähän kehityspolkuun kuuluvat seuraavat käytännöt: ACCESS-2a, ACCESS-2c, ACCESS-2d, ACCESS-2e, ACCESS-2f.</t>
  </si>
  <si>
    <t>Tehtävien eriyttämisen periaate tulisi sisällyttää käyttöoikeusvaatimuksiin virheiden tai ilkivaltaisten toimien mahdollisten vaikutusten välttämiseksi tai vähentämiseksi ja mahdollisten huijausten tai petosten estämiseksi. Esimerkiksi käyttöoikeutta pyytävän henkilön ei pitäisi olla myös käyttöoikeuden myöntävä henkilö ja käyttöoikeutta pyytävälle henkilölle olisi myönnettävä vain ne vähimmäisoikeudet, jotka ovat tarpeen hänelle annettujen tehtävien suorittamiseksi. Kuten muualla mallissa todetaan, on tärkeää pohtia käyttöoikeuksia laitteisiin, järjestelmiin ja prosesseihin, jotka edellyttävät pääsyä omaisuuseriin, ja sitä, miten erottelua olisi sovellettava. Esimerkiksi järjestelmät, jotka suorittavat kriittisiä turvallisuustoimintoja, saattavat vaatia lisätarkastelua sen suhteen, ketkä henkilöt tai tahot voivat käyttää niitä, mukaan lukien niiden suojaamat prosessinohjausjärjestelmät.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</si>
  <si>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Omaisuuserän omistajat, huoltajat tai valtuutetut edustajat myöntävät ja hyväksyvät omaisuuserän käyttöoikeuden, joka perustuu käyttöoikeutta pyytävän henkilön, kohteen tai yksikön rooliin. Omaisuuserän omistaja tai säilyttäjä on vastuussa loogisten käyttöoikeuksien myöntämisestä identiteetin roolin ja omaisuuserän kyberturvallisuusvaatimusten perusteella. Omaisuuserien omistajien ja säilyttäjien on oltava tietoisia siitä, mitkä tietyt identiteetit vaativat pääsyä heidän omaisuuseriinsä, ja niiden on validoitava vaatimus liiketoiminnan ja kyberturvallisuusvaatimusten osalta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</si>
  <si>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Hallintatunnuksia, ylläpitotilejä, jaettuja tilejä ja etäkäyttöä olisi valvottava tiukemmin kuin tavallisten käyttäjien käyttöoikeuksia. Lisätarkkailu saattaa edellyttää, että käyttöoikeuspyynnöt hyväksyy useampi kuin yksi henkilö tai henkilö, jolla on korkeampi valtuutus kuin tavallisilla käyttäjillä. Lisätarkkailuun voi kuulua myös korotettujen oikeuksien käytön kirjaaminen lokiin. Edistyneessä organisaatiossa jaettujen tilien korotettu käyttöoikeus voidaan esimerkiksi toteuttaa sellaisten valtuutettujen tunnusten avulla, jotka ovat voimassa vain hyväksytyn muutoksen suorittamiseen tarvittavan ajan. Lisäksi henkilöstöä voidaan valvoa valvontakameroiden ja kuvakaappausten avulla, kun näitä valtuuksia käytetään.
Nämä ovat esimerkkejä käyttöoikeuksista, jotka voivat aiheuttaa toiminnalle suuremman riskin: 
- etuoikeutetut tilit
- palvelutilit
- jaetut tilit
- etäkäyttö
- hallintatilit
- hätäoikeudet
- pääsy arkaluonteiseen omaisuuteen
- pääsy pilvipalveluihin tai virtuaalisiin omaisuudenhallintajärjestelmiin
- kryptografisten avainten hallintatilit
- varmuuskopiointitilit
Lisäksi on tärkeää huomata, että sanaa riski käytetään tässä käytännössä sanan yleisessä merkityksessä eikä sen tarkoituksena ole viitata mihinkään C2M2:n riskienhallinta-alueella yksilöityyn erityiseen riskiin. Organisaatioiden olisi kuitenkin pidettävä IT- ja OT-omaisuuserien käyttöoikeuksia ja käyttöoikeuksien hallintaan liittyvien valvontatoimien riittävyyttä mahdollisina riskilähteinä, jotka olisi otettava huomioon riskien tunnistamisessa, analysoinnissa ja vastatoimissa, joita käsitellään riskienhallinnan osa-alueella.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</si>
  <si>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Toimintaympäristön jatkuvat muutokset aiheuttavat sen, että henkilöille, objekteille ja entiteeteille myönnettyjen loogisten käyttöoikeuksien nykyinen taso (joka näkyy käyttöoikeuksissa) ei ehkä vastaa nykyisten loogisten käyttöoikeusvaatimusten mukaista tarvetta. Organisaation olisi määriteltävä aikataulu loogisten käyttöoikeuksien säännöllistä tarkistamista varten, jotta voidaan varmistaa, että omaisuuserille asetetut vaatimukset pannaan täytäntöön osoittamalla loogiset käyttöoikeudet asianmukaisesti ja toteuttamalla vastaavat loogiset käyttöoikeuksien valvontatoimet. 
Tietyt tilapäiset tapahtumat, kuten projektit tai poikkeamiin reagoiminen, voivat edellyttää tilannekohtaisten loogisten käyttöoikeuksien myöntämistä. Loogisten käyttöoikeuksien tarkistamisen olisi oltava välttämätön vaihe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</si>
  <si>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Kirjautumisyrityksiä seurataan, ja kaikki havaitut poikkeamat (kuten kirjautumisyritykset käyttäjänimellä, jota ei ole järjestelmässä) merkitään lisäselvitystä vaativiksi, jotta voidaan määrittää, ovatko ne kyberturvallisuustapahtumien indikaattoreita (eivätkä esimerkiksi käyttäjän virheitä).
Aiheeseen liittyvät käytännöt:
- Syöte: ARCHITECTURE-3a:n toteuttaminen tarjoaa panoksen, josta voi olla hyötyä tämän käytännön toteuttamisessa.</t>
  </si>
  <si>
    <t>Tässä mallissa fyysiset pääsynhallinan valvontakeinot on tarkoitettu tietotekniikan, organisoidun teknologian ja tietovarallisuuden suojaamiseen (esimerkiksi lukot, jotka valvovat pääsyä palvelinsaliin). Lisäksi on tärkeää ottaa huomioon, että joidenkin fyysisten kulunvalvonnan välineiden, kuten avainten ja kulkulupien, tehokkuuteen voi vaikuttaa merkittävästi tavat, jolla niitä hallinnoidaan ja suojataan.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</si>
  <si>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Omaisuuserien omistajat ja haltijat ovat vastuussa fyysisten pääsyoikeuksien lakkauttamisesta, kun henkilö tai muu taho, jolle oikeudet on annettu, ei enää tarvitse niitä, esimerkiksi työntekijän irtisanouduttua tai siirryttyä uuteen tehtävään. Yleisesti ottaen henkilöstön olisi säilytettävä vähimmäisoikeudet, jotka ovat tarpeen heille osoitettujen tehtävien hoitamiseksi. Kun fyysinen käyttöoikeus, jota ei enää tarvita, peruutetaan, voidaan estää tarpeettomien käyttöoikeuksien kasautuminen.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</si>
  <si>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Omaisuuserän omistajan vastuulla on varmistaa, että fyysisen pääsyn lokitus täyttää omistajan hallinnassa olevan omaisuuden suojelua ja ylläpitoa koskevat vaatimukset. Lokitus voidaan suorittaa manuaalisesti, esimerkiksi paperilokin avulla, tai automatisoidusti, esimerkiksi fyysisten kulunvalvontajärjestelmien avulla kerätyistä tiedoista.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</si>
  <si>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Omaisuuserän omistajan vastuulla on varmistaa, että omaisuuserän suojaamista ja ylläpitoa koskevat vaatimukset määritellään omistajan hallinnassa olevalle omaisuuserälle, mukaan lukien fyysisen pääsyn valvontaa koskevat vaatimukset. Esimerkiksi toimittajien vierailuja datakeskukseen koskevat, fyysistä pääsyä koskevat vaatimukset, voivat edellyttää väliaikaista kulkulupaa, saatettuna kulkemista ja henkilökunnan jäsenen valvomaan vierailijan toimintaa.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</si>
  <si>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Vähimpiä käyttöoikeuksien eli pienimpien valtuuksien periaate olisi otettava huomioon aina kun se on mahdollista määritettäessä fyysisiä käyttöoikeuksia koskevia vaatimuksia virheiden tai ilkivaltaisten toimien mahdollisten vaikutusten välttämiseksi tai vähentämiseksi. Henkilölle, joka pyytää pääsyä rakennukseen, olisi esimerkiksi myönnettävä pääsy vain niille alueille, jotka ovat tarpeen hänelle osoitettujen tehtävien suorittamiseksi.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</si>
  <si>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Tehtävien eriyttämisen periaate olisi otettava huomioon aina kun se on mahdollista määriteltäessä fyysisiä käyttöoikeuksia koskevia vaatimuksia virheiden tai ilkivaltaisen toiminnan mahdollisten vaikutusten välttämiseksi tai vähentämiseksi. Työntekijällä voi esimerkiksi olla fyysinen pääsyoikeus tiloihin, mutta hänellä ei välttämättä ole pääsyä palvelinkomeroon.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</si>
  <si>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On olemassa menettely, jonka mukaisesti omaisuuserien omistajat, säilyttäjät tai valtuutetut edustajat tarkastavat ja hyväksyvät vastuullaan olevaa omaisuuserää koskevat pääsyoikeuspyynnöt. Omaisuuserien omistajien ja säilyttäjien olisi oltava tietoisia siitä, mitkä identiteetit vaativat pääsyä heidän omaisuuseriinsä, ja voitava perustella vaatimus liiketoiminnan ja kyberturvallisuuden vaatimukset huomioiden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</si>
  <si>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Tiloissa tai tilojen alueilla, joissa sijaitsee toiminnalle suuremman riskin aiheuttavaa omaisuutta, voi olla ylimääräisiä tai tiukempia fyysisiä kulunvalvontatoimia. Lisätarkkailu voi tarkoittaa, että kulkulupapyynnöt hyväksyy useampi kuin yksi henkilö tai henkilö, jolla on tavanomaisia kulkulupapyyntöjä korkeampi valtuutus. Lisätarkkailu voi merkitä ylimääräisiä kulkulupien lokitusvaatimuksia, ympäristön lisävalvontaa, lisämerkintöjä ja vierailijoiden saattajavaatimuksia. Tämä voidaan toteuttaa lisäkäyttötekijän (-tekijöiden), lisäkirjaamisen tai turvamiesten suorittaman aktiivisen valvonnan avulla. Esimerkkinä voidaan mainita, että organisaatiolla voi olla yleinen kulkulupajärjestelmä laitoksen sisäänpääsyä varten, mutta se voi myös vaatia PIN-koodin syöttämistä fyysistä sisäänpääsyä varten tiettyyn osaan laitosta.
Lisäksi on tärkeää huomata, että sanaa riski käytetään tässä käytännössä sanan yleisessä merkityksessä eikä sen tarkoituksena ole viitata mihinkään C2M2:n riskienhallinta-alueella yksilöityyn erityiseen riskiin. Organisaatioiden olisi kuitenkin pidettävä pääsyä tietotekniikka- ja muuhun teknologiaan sekä pääsyn hallintaan liittyvien valvontatoimien riittävyyttä mahdollisina riskilähteinä, jotka olisi otettava huomioon riskien tunnistamisessa, analysoinnissa ja riskienhallinnan osa-alueella käsitellyissä vastatoimissa.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</si>
  <si>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Alati muuttuvasta toimintaympäristöstä voi seurata, että henkilöille tarjottavan fyysisen pääsyn nykyinen taso (joka heijastuu käyttöoikeuksissa) ei välttämättä vastaa nykyisten fyysisten pääsyvaatimusten mukaista tarvetasoa. Organisaation tulisi määritellä aikataulu fyysisten käyttöoikeuksien säännölliselle tarkistamiselle sen varmistamiseksi, että niiden omaisuuserille asettamat vaatimukset toteutetaan antamalla fyysiset käyttöoikeudet asianmukaisesti ja valvomalla fyysisten käyttöoikeuksien toteutumista.
Tietyt tilapäiset tapahtumat, kuten projektit tai poikkeamiin reagoiminen, voivat edellyttää tilannekohtaisten fyysisten käyttöoikeuksien myöntämistä. Fyysiten käyttöoikeuksien tarkistamisen olisi oltava välttämätön askel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</si>
  <si>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Fyysisten pääsyoikeuksien käyttöä seurataan, ja havaitut poikkeamat (kuten hyväksymättömät pääsy-yritykset) merkitään lisäselvitystä vaativiksi sen määrittämiseksi, ovatko ne kyberturvallisuustapahtumien indikaattoreita (eivätkä esimerkiksi virheitä).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</si>
  <si>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ACCESS-osion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</si>
  <si>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Identiteetin ja pääsynhallintatoimintoja (ACCESS), joita ei tällä hetkellä suoriteta ja joita organisaatio voisi suorittaa, jos sillä olisi lisää resursseja, rahoitusta tai työkaluja. Lisäksi voidaan pohtia, onko organisaatio toteuttanut kaikki käytännöt, jotka se on ottanut tavoitteekseen, ja tarvitaanko lisäresursseja mahdollisten puutteiden korjaamiseksi.
Riittävästi resursseja on henkilöstön, rahoituksen ja työkalujen muodossa varmistamaan, että identiteetin ja pääsynhallinnan -osion (ACCESS) käytännöt voidaan toteuttaa tarkoitetulla tavalla. Tämän käytännön toteutumista voidaan arvioida määrittämällä, onko toivottuja käytäntöjä jäänyt toteuttamatta resurssipulan vuoksi.
Nämä ovat esimerkkejä toimintoihin osallistuvista henkilöistä:
- Henkilöstö, joka vastaa identiteettien luomisesta sekä identiteettien valtuuttamisesta ja roolien osoittamisesta.
- henkilöstö, joka vastaa käyttöoikeuspyyntöjen esittämisestä, ja omaisuuden omistajat, jotka vastaavat käyttöoikeuspyyntöjen tarkistamisesta ja hyväksymisestä.
Nämä ovat esimerkkejä työkaluista, joita voidaan käyttää Identiteetin ja pääsynhallinnan toiminnoissa:
- käyttöoikeuspyyntöjen ja hyväksynnän hallintajärjestelmät ja -menetelmät
- käyttöoikeustietokantajärjestelmät
- työkalut, tekniikat ja menetelmät identiteettiprofiilien luomiseksi, tiettyjen käyttöoikeuksien liittämiseksi rooleihin, käyttöoikeuksien tarkistamiseksi ja identiteettien muutosten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</si>
  <si>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Identiteetin ja pääsynhallinnan (ACCESS)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Identiteetin ja pääsynhallintaa koskevat toimintaperiaatteet tai muut organisaation ohjeet voivat sisältää seuraavia asioita
- vastuu, valtuudet ja omistajuus pääsynhallinnan suorittamisesta, mukaan lukien käyttöoikeuksien pyytäminen, hyväksyminen ja tarjoaminen.
- organisaation ulkopuolelta tulevien käyttöoikeuspyyntöjen säännöt.
- menettelyt, standardit ja ohjeet identiteettiprofiilien hyväksymistä ja käyttöönottoa, roolien osoittamista identiteeteille, käyttöoikeuksien osoittamista rooleille ja muita pääsynhallinnan toimintoja varten.
- vaatimukset, jotka koskevat identiteettitietovarantojen tarkastus- ja päivitystiheyttä sekä valtuuksien tarkastustiheyttä. 
- aikarajat identiteettien käyttöönoton poistamiselle.
- menettelyt poikkeusten myöntämistä ja hallintaa varten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</si>
  <si>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identiteetin ja pääsynhallinnalta (ACCESS) odotetut tulokset saavutetaan, ja että heille annetaan asianmukaiset valtuudet toimia ja suorittaa heille osoitetut tehtävät.
Nämä ovat esimerkkejä siitä, miten vastuu ja valtuudet voidaan virallistaa identiteetin ja pääsynhallinnan toiminnoissa:
- roolien ja vastuualueiden määrittely toimintaperiaatteissa (ks. ACCESS-3c). 
- tehtäväkuvausten laatiminen ja niihin liittyvien suoritushallintatoimien toteuttaminen.
- prosessitehtävien ja niihin liittyvän vastuun sisällyttäminen toimenkuvauksiin.
- kehitetään ja pannaan täytäntöön sopimusvälineet (mukaan lukien palvelutasosopimukset) ulkoisten yksiköiden kanssa, jotta voidaan vahvistaa vastuu ja valtuudet pääsynhallinnan tehtävien suorittamisesta ulkoistetuissa toiminnoissa.
- Pääsynhallinnan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</si>
  <si>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identiteetin ja pääsynhallinnan suorittamiseen tarvittavat tehtävät ja tiedot sekä tunnistettava nykyisen henkilöstön tiedon puute.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identiteetin ja pääsynhallinnassa tarvitaan taitoja ja tietoja, jotka koskevat seuraavia asioita
- henkilöllisyyksien yhdistäminen rooleihin ja asianmukaisten käyttöoikeuksien määrittäminen näiden perusteella.
- identiteettien hallinnointi tavalla, joka soveltuu kunkin organisaation omaisuuserätyypin käyttämiseen.
- identiteettien hallintaan ja ylläpitoon käytettävät työkalut, tekniikat ja menetelmät. 
- työkalut, tekniikat ja menetelmät, joita käytetään käyttöoikeuksien hallintaan.
Lisäksi on pohdittava, miten tämän toimialueen henkilöstön kehittämää tietämystä olisi hallinnoitava ja jaettava. Tähän sisältyy sen määrittäminen, mitä prosesseja ja työkaluja tietämyksen jakamiseen olisi käytettävä, ja sen määrittäminen, kuka on vastuussa sisäisen osaamisen parhaasta mahdollisesta hyödyntämisestä.</t>
  </si>
  <si>
    <t>Organisaation tulisi mitata identiteetin ja pääsynhallinnan (ACCESS) suorituskykyä varmistaakseen, että ne toteutetaan identiteetin ja pääsynhallintaa koskevissa suunnitelmissa, toimintaperiaatteissa ja menettelyissä kuvatulla tavalla. Olisi kehitettävä ja kerättävä asianmukaisia mittareita, jotta voidaan havaita poikkeamat suorituskyvyssä ja mitata sitä, missä määrin pääsynhallintatoimet saavuttavat aiotun tarkoituksensa.</t>
  </si>
  <si>
    <t>Kyberturvallisuusarkkitehtuurin kehittämiselle on strategia tai suunnitelma sekä sille on määritelty toivottu lopputulos ja yhteisymmärrys, miten se saavutetaan. Arkkitehtuuristrategia voi keskittyä esimerkiksi luvattoman pääsyn estämiseen, ja suunnittelupäätöksistä ollaan yksimielisiä koskien ehdotettuja todennus- ja pääsynhallinnan ratkaisuja.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</si>
  <si>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Kyberturvallisuuden arkkitehtuuristrategia tai suunnitelmaa pidetään ajan tasalla ja asiaankuuluvana. Esimerkiksi vanhentunut kyberturvallisuusarkkitehtuuristrategia ei todennäköisesti vastaa kyberturvallisuusohjelman tavoitetta ottaa käyttöön turvallisia mobiililaitteita ja yritysarkkitehtuurin tavoitetta siirtyä pilvipalveluihin ja tarjota tietovarantoja koko yrityksen laajuisesti.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</si>
  <si>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 dokumentoidaan ja julkaistaan tärkeille sidosryhmille tarkasteltavaksi. Kyberturvallisuusarkkitehtuuri antaa ohjeita resurssien priorisointiin ja arkkitehtuurisia ohjeita koskien IT- ja OT-resurssien välistä vuorovaikutusta. Esimerkiksi luottamusrajoja koskevat suunnittelupäätökset on dokumentoitava suhteessa niihin liittyviin arkkitehtonisiin elementteihin ja niiden väliseen tiedonvaihtoon. Kyberturvallisuusarkkitehtuurin olisi sisällettävä asianmukaiset näkökohdat, jotka koskevat toimintojen toteuttamisessa käytettäviä omaisuuseriä tai sellaisia omaisuuseriä, jotka voivat lisätä toimintoihin kohdistuvaa kyberriskiä, mukaan luettuina liikkuvat omaisuuserät, etäyhteyksiin käytettävät henkilökohtaiset laskenta- ja verkkolaitteet, kenttälaitteet, VoIP-järjestelmät, kulkulupakortit ja muut fyysiset kulkuyhteysjärjestelmät sekä sähköiset kirjautumistavat.
Aiheeseen liittyvät käytännöt:
- Syöte: ASSET-1a:n, ASSET-1c:n, ASSET-2a:n ja ASSET-2c:n käyttöönotto tarjoaa syötteitä,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</si>
  <si>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Kyberturvallisuusarkkitehtuuria tai vastaavaa kyberturvallisuusarkkitehtuurin hallintotoimintoa on valvottavat tai arvioitava riittävästi, jotta dokumentoidun arkkitehtuurin ja toteutetun arkkitehtuurin välille ei muodostu ristiriitaa. Esimerkiksi arkkitehtuuriin ehdotetut muutokset on tarkistettava ja hyväksyttävä, sekä hyväksyttyihin poikkeuksiin arkkitehtuurista on sisällyttävä arvio riskeistä ja mahdollisista seurauksista.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</si>
  <si>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Ylimmän johdon tuki voi näkyä säännöllisenä viestintänä kyberturvallisuusarkkitehtuurin merkityksestä ja arvosta, sekä organisaation tukena kyberturvallisuusarkkitehtuurin levittämiselle ja toteuttamiselle (kuten arkkitehtuurin käyttöönoton seuranta) sekä palkintojen ja tunnustusohjelmien järjestäminen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</si>
  <si>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Määrittele vaadittava IT-, OT-omaisuuserien ja tietovarantojen asianmukainen luottamuksellisuuden, eheyden ja saatavuuden taso sekä dokumentoi vaatimukset. Nämä vaatimukset tuodaan esille organisaation toimintaperiaatteissa (politiikoissa) , jotka liittyvät organisaation omaisuuserien valvonnan määrittelyyn ja toteuttamiseen.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</si>
  <si>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 sisältää suunnitteluperiaatteet ja -taktiikat, joilla toteutetaan ARCHITECTURE-1f:ssä määritellyt kyberturvallisuusvaatimukset. Esimerkiksi luottamuksellisuus - vaatimus olla luovuttamatta arkaluonteisia tietoja luvattomille osapuolille - voidaan toteuttaa käytännöllä, jolla varmistetaan, että luottokorttitietoja ei säilytetä verkkopohjaisessa käyttöliittymässä maksutapahtuman suorittamisen jälkeen. Toinen esimerkki on, että luottamuksellisuus ja eheys voidaan varmistaa asettamalla salauksen valvonta ulkoisiin yhteyksiin, kuten mobiili-, satelliitti- tai kuituyhteyksiin, joita ulkopuolinen taho tarjoaa. Valitut valvontatoimet on dokumentoitu kyberturvallisuusarkkitehtuurissa.
Aiheeseen liittyvät käytännöt:
- Syöte: ARCHITECTURE-1f:n toteuttaminen sisältää tietoja, jotka voivat olla hyödyllisiä tämän käytännön toteuttamisessa.</t>
  </si>
  <si>
    <t>Kokonaisarkkitehtuurin ja ja kyberarkkitehtuurin kehittämissuunnitelman yhteensovittamisella vältetään liiketoiminnan ja teknisten sidosryhmien väliset epäsuhtaiset odotukset. Esimerkiksi organisaation tavoitteita suojata aineetonta omaisuutta ja arkaluonteista liiketoimintatietoa tuetaan kyberturvallisuustavoitteilla, jotka minimoivat hyökkäyspintoja ja määrittelevät turvalliset oletusasetukset.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</si>
  <si>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Kyberturvallisuusarkkitehtuuria pidetään resurssina, joka auttaa ylläpitämään organisaation turvallisuuden tasoa. Säännölliset kyberturvallisuusarkkitehtuurin vaatimuksenmukaisuuden arvioinnit ovat yksi riskin pienentämistekniikka. Esimerkiksi ehdotettu palvelimen uudelleenkäyttö tai virtualisointi on suunnittelupäätös, jonka vaikutus arkkitehtuuriin olisi arvioitava. Arvioinneissa olisi otettava huomioon laitteet, jotka voivat lisätä toimintoon kohdistuvaa kyberriskiä, kuten liikkuva omaisuus, etäyhteyksiin käytettävät henkilökohtaiset tietokoneet ja verkkolaitteet, kenttälaitteet, VoIP, kulkulupajärjestelmät ja muut fyysiset ja sähköiset pääsyjärjestelmät. Kehittyneet kyberturvallisuustekniikat, kuten uhkien metsästys ja aktiivinen puolustus, voivat auttaa tunnistamaan vaatimustenvastaiset järjestelmät tai verkot.
Aiheeseen liittyvät käytännöt:
- Syöte: ARCHITECTURE-1c:n toteuttaminen tarjoaa syötteen, joista voi olla hyötyä tämän käytännön toteutumisen arvionnissa ja toteuttamisessa.</t>
  </si>
  <si>
    <t>Riskianalyysin tulokset, kuten priorisoidut riskiluokat, ja uhkaprofiilitiedot, kuten tietyntyyppisten hyökkäysten kohteet, ovat potentiaalisia tietolähteitä päätettäessä toteutettavaksi todennäköisimpiä arkkitehtuuritaktiikoita, joita tarvitaan hyökkäysten havaitsemiseen, vastustamiseen, niihin reagoimiseen ja niistä toipumiseen. Kyberturvallisuusarkkitehtuurin mukauttamiseksi uhkaprofiiliin organisaatiot voivat tarkastella kohteena olevia omaisuuseriä, tavoitteita ja hyökkäysmenetelmiä, joita uhkatoimijat voivat käyttää, ja mukauttaa kyberturvallisuusarkkitehtuuria vastaavasti. Esimerkiksi aukottoman tapahtumalokin ylläpitäminen on taktiikka, jolla tuetaan vastuuvelvollisuutta ja hyökkäyksistä toipumista, ja reduntanttien palvelimien tarjoaminen on taktiikka, jolla tuetaan käytettävyyttä ja liiketoiminnan jatkuvuutta.
Aiheeseen liittyvät käytännöt:
- Riippuvuus: Tämän käytännön toteuttaminen edellyttää RISK-3d:n ja Threat-2e:n ennakkototeutusta.Eteneminen: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</si>
  <si>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Kyberturvallisuusarkkitehtuurin suunnittelussa olisi otettava huomioon tarpeelliset vaatimukset, joilla voidaan tukea ennalta määriteltyjä toimintatiloja, jotka organisaation on mahdollisesti otettava käyttöön esimerkiksi poikkeamien yhteydessä. Arkkitehtuuriin voi esimerkiksi olla tarpeen sisällyttää valvontavaatimuksia, jotta voidaan tehdä päätöksiä omaisuuserien alasajosta, jos on olemassa merkkejä mahdollisesta käyttökatkoksesta. Toisena esimerkkinä voidaan mainita turvallisuuteen liittyvä vaaratilanne, jonka vuoksi tarvitaan väliaikaista oikeuksien lisäämistä. Tällöin järjestelmä voisi automaattisesti lisätä lokitietojen kirjaamisen laajuutta.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</si>
  <si>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Suojaukset toteutetaan siten, että ne vastaavat kyberturvallisuusarkkitehtuurin strategiassa / toimintasuunnitelmassa määriteltyjä tavoitteita. Näiden suojausten toteuttaminen perustuu standardoituihin vaatimuksiin, jotka on dokumentoitu kyberturvallisuusarkkitehtuurissa. Koska nämä käytännöt voidaan toteuttaa tapauskohtaisesti, ne voivat olla yleisesti ottaen näiden vaatimusten mukaisia, mutta niitä ei välttämättä toteuteta dokumentoidun prosessin tai menettelyn mukaisesti.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</si>
  <si>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on minimi lähestymistapa, joka ulottuu palomuureista etäyhteyspalvelimiin. Segmentointi on arkkitehtuurinen taktiikka, joka tarjoaa ensimmäisen puolustuslinjan, jolla pyritään hillitsemään hyökkäysten leviämistä ja estämään pahojen toimijoiden kulkeminen järjestelmien läpi (esim. verkkopuolen järjestelmät, IT-järjestelmät ja OT-järjestelmät). Segmentointiin voi sisältyä erottelu, luottamusvyöhykkeiden toteuttaminen, demilitarisoitujen vyöhykkeiden (DMZ) toteuttaminen tai muita arkkitehtuuritaktiikoita.
Aiheeseen liittyvät käytännöt:
- Syöte: ASSET-1c:n ja ASSET-1d:n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</si>
  <si>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Verkon suojaukset olisi suunniteltava siten, että erityyppisille omaisuuserille voidaan toteuttaa niille määritellyt suojaustoimet. Päätös tiukempien suojaustoimien toteuttamisesta voi perustua eri tekijöihin, kuten tiettyihin omaisuuserätyyppeihin kohdistuvaan luottamukseen tai kuinka arkaluonteiseen tietoon omaisuuserätyyppi voi päästä käsiksi. Esimerkiksi etäyhteydet voivat aiheuttaa suuremman riskin, ja niihin sovellettaisiin lisäsuojauksia. Vaihtoehtoisesti tietotekniset hyödykkeet, jotka toimivat vain sisäverkossa, voivat olla luotettavampia ja vaatia siksi vähemmän tiukkoja verkkosuojauksia.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</si>
  <si>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ARCHITECTURE-2b:tä siten, että siihen sisällytetään toiminnon toteuttamisen kannalta tärkeät omaisuuserät. Käytännössä todetaan lisäksi,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toiminnolle
- omaisuuserän suorittamat tehtävät
- se, hallinnoiko omaisuuserää kolmas osapuoli
- kenellä on pääsy omaisuuserään
- onko omaisuuserään mahdollista päästä etänä
- omaisuuserään liittyvä luottamusaste
- kyberturvallisuuden hallintakeinojen soveltaminen omaisuuserien ryhmiin.
- mahdollisten tietoverkkomurtojen vaikutusten rajoittaminen.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Aiheeseen liittyvät käytännöt:
- Syöte: ASSET-1a:n ja ASSET-2a:n toteuttaminen tarjoaa tietoja, joista voi olla hyötyä tämän käytännön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</si>
  <si>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Verkkosegmentit olisi suunniteltava siten, että ne erottavat toisistaan toiminnot, jotka aiheuttavat suuremman riskin organisaatiolle. Esimerkiksi verkkoinfrastruktuurin hallinnointi olisi suoritettava erillisessä hallintaverkossa, joka on rajoitettu vain tiettyihin hallintatileihin ja jossa käytetään vahvempia todennustekniikoita, kuten monivaiheista tunnistautumista. Vastaavasti organisaatio voi rajoittaa OT-laitteiden hallinnan tiettyihin työasemiin samassa loogisessa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</si>
  <si>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Verkon suojaus sisältää valmiuksia valvoa, analysoida ja hallita verkkoliikennettä. Eri turva-alueet voivat vaatia korkeampia verkkosuojaustasoja perustuen määriteltyihin kyberturvallisuusvaatimuksiin. Jos organisaatiolla on esimerkiksi verkkosegmentti laitteita varten, jotka muodostavat yhteyden vierasverkon WLAN-tukiaseman kautta, verkkoliikennettä ei ehkä valvota kovin tarkasti, mutta valvontaa on lisättävä sen varmistamiseksi, ettei liikenne siirry sisäverkkoon. Toisena esimerkkinä mainittakoon, että hallintaverkkoa voidaan valvoa vahvasti, verkossa suoritettavia toimia voidaan analysoida tarkemmin ja pääsyä voidaan valvoa tiukasti.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</si>
  <si>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Verkkosuojauksiin tulisi sisältyä valmiudet valvoa, analysoida ja hallita verkkoliikennettä ja sähköpostia. Verkkoliikenne ja sähköposti ovat yleisiä väyliä, joita hyökkääjät käyttävät yrittäessään saada käyttäjätunnuksia tai muita arkaluonteisia tietoja käyttäjiltä. Phishing- ja watering hole -hyökkäyksiä käytetään yleisesti haittaohjelmien levittämiseen tai käyttäjän tunnistetietojen hankkimiseen, joita hyödynnetään tappoketjun alkuvaiheessa. Organisaatio voi harkita suojauksia, kuten sähköpostiviestien linkkien ja liitetiedostojen tarkkailua, epäilyttävien latausten karanteeniin asettamista ja DNS-suodatuksen käyttöä, jotta voidaan vähentää mahdollisuutta, että hyökkääjät käyttävät näitä hyökkäysväyliä saadakseen jalansijaa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</si>
  <si>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ARCHITECTURE-2d:tä kattamaan kaikki omaisuuserät. Käytäntönä on edelleen,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toiminnalle
- omaisuuserän suorittamat tehtävät tai toiminnot
- hallinnoiko omaisuuserää kolmas osapuoli
- kenellä on pääsy omaisuuserään
- onko omaisuuserää mahdollista hallita tai päästä etänä
- omaisuuserään liittyvä luottamusaste
- kyberturvallisuuden hallintakeinojen soveltaminen omaisuuserien ryhmiin.
- mahdollisten tietoverkkomurtojen vaikutusten rajoittaminen.
- verkon ominaisuudet (esim. vieras langaton verkko).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On tärkeää huomata, että on olemassa useita tapoja toteuttaa tämä käytäntö, mukaan lukien nollaluottamusmallin soveltaminen.
Aiheeseen liittyvät käytännöt:
- Syöte: ARCHITECTURE-1f:n ja ASSET-1f:n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</si>
  <si>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Tiettyjen omaisuuserien kyberturvallisuusvaatimukset saattavat edellyttää eristämistä loogisen tai fyysisen segmentoinnin avulla muista organisaation verkoista. Lisäksi näihin verkkoihin olisi sisällyttävä riippumaton todennusjärjestelmä, jota ei jaeta muiden organisaation järjestelmien kanssa. Organisaatio voi käyttää tämäntyyppistä segmentointiaesimerkiksi kriittisten OT-omaisuuserien osalta.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</si>
  <si>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OT-järjestelmät tulisi suunnitella siten, että ne pystyvät jatkamaan toimintaansa, kun IT-järjestelmissä on katkos tai häiriö. Organisaation ei pitäisi vain toteuttaa manuaalisia varmuuskopiointiprosesseja, vaan nämä prosessit tulisi testata sen varmistamiseksi, että ne toimivat odotetulla tavalla.
OT-järjestelmillä tarkoitetaan omaisuuseriä, jotka toimivat OT-verkkosegmentillä. Nämä omaisuuserät saattavat muistuttaa perinteistä IT-omaisuutta, paitsi että ne tukevat OT-operaatioita. Harkittaessa tätä käytäntöä on huomioitava tilanteet, joissa OT-järjestelmät ovat riippuvaisia IT-järjestelmistä, jotka toimivat erillisellä IT-verkkosegmentillä. Tämän käytännön tarkoituksena on varmistaa, että OT-järjestelmien tukemat palvelut tai tuotantotoiminnot voidaan pitää yllä, jos IT-järjestelmät eivät jostain syystä ole käytettävissä.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</si>
  <si>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Organisaation tulisi valvoa verkkoyhteyksiä laitetasolla. Tämä voidaan toteuttaa esimerkiksi verkon pääsynvalvonnan ratkaisulla, joka estää sellaisten laitteiden, jotka eivät täytä tiettyjä turvallisuusvaatimuksia, pääsyn verkkoon.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</si>
  <si>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arkkitehtuuritaktiikoiden, kuten verkon segmentoinnin (ARCHITECTURE-2a) ja verkon rajoittamisen valtuutettuihin laitteisiin (ARCHITECTURE-2k), toteutusta. Kyberturvallisuusarkkitehtuuriin voi sisältyä valvontaa, jonka avulla organisaatio voi havaita, jos jokin omaisuuserä on vaarantunut ja eristää sen loogisesti erilliseen verkkoon. Tämä voisi antaa poikkeamiin reagoiville tahoille mahdollisuuden suorittaa järjestelmään kohdistuvia analyysejä turvallisessa ympäristössä ilman, että se vaikuttaa muihin tuotantoverkkoihin.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</si>
  <si>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Kyberturvallisuuden hallintatoimia toteutetaan niiden riskien hallitsemiseksi, jotka liittyvät luvattomaan ja/tai asiattomaan pääsyyn IT-, OT-omaisuuteen ja tietovarantoihin, fyysinen omaisuus mukaan lukien. Loogiset kontrollit voivat olla hallinnollisia (esim. toimintaperiaatteet, menettelyt), operatiivisia (esim. järjestelmän ylläpito, kapasiteetin hallinta) ja teknisiä (esim. todennusjärjestelmät, järjestelmän lokitus). Fyysinen valvonta voi olla myös hallinnollista (esim. toimintaperiaatteet, menettelyt), toiminnallista (esim. aidat, lukot, opasteet) ja teknistä (esim. sähköiset kulkulupalukijat, liikkeentunnistimet, sisäänkäyntipisteiden kirjaaminen).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</si>
  <si>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Päätelaitteen suojauksella tarkoitetaan kyberturvallisuuden hallintatoimia, joita sovelletaan suoraan IT- ja OT-omaisuuseriin. Näissä hallintatoimissa olisi keskityttävä päätelaitteiden turvallisuusriskien kuten haavoittuvuuksien hyväksikäytön, hyökkäysten ja inhimillisen erehdyksen aiheuttamien tahattomien tietovuotojen ehkäisemiseen. Päätelaitteen suojauksiin voivat kuulua konfiguraation koventaminen, konfiguraatiokäytännöt ja -säännöt, päätelaitteen havaitsemis- ja reagointiohjelmistot (EDR), haittaohjelmien torjuntaohjelmistot, valvontaohjelmistot, tietojen menettämisen estotyökalut (DLP), isäntäpohjaiset tunkeutumisen havaitseminen (HID) ja palomuurit sekä muut suojaukset.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</si>
  <si>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Tilit tulisi luoda ja konfiguroida  vähimpien oikeuksien eli pienimmän oikeuden periaatteen mukaisesti. Vähimpien käyttöoikeuksien periaate on turvallisuusvaatimus, jossa valtuutetuille käyttäjille asetetaan rajoituksia vain niihin etuoikeuksiin, joita he tarvitsevat suorittaakseen heille osoitetut tehtävät työtehtäviensä ja -roolinsa mukaisesti, mutta ei yhtään enempää. Vähimpien käyttöoikeuksien periaatetta sovelletaan myös tietojärjestelmäprosesseihin, ja sen avulla varmistetaan, että prosessit toimivat korkeintaan sellaisilla käyttöoikeustasolla, jotka ovat välttämättömiä organisaation tehtävien ja/tai toimintojen suorittamiseksi. 
Tämän käytännön yhteydessä on ehdottoman tärkeää, että organisaatiot soveltavat vähimpien oikeuksien periaatetta myös suunnitellessaan, kehittäessään ja toteuttaessaan IT- ja OT-järjestelmiä ja varmistaessaan, että vähimpien oikeuksien periaatteen toteuttamiseen käytettävät mekanismit ja valvontatoimet ovat toteutettavissa ja toimivat suunnitellulla tavalla. Esimerkiksi nollaluottamusarkkitehtuurien suunnittelussa ja rakentamisessa on otettava käyttöön vähimpien oikeuksien periaate keskeisenä vaatimuksena, jotta tämän todentamismenetelmän keskeiset tavoitteet voidaan saavuttaa.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</si>
  <si>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Omaisuuserät (laitteet, palvelut) olisi konfiguroitava siten, että ne tarjoavat vain välttämättömiä toimintoja ja rajoittavat tarpeettomia toimintoja. Esimerkiksi, jos palvelin on määritetty toimimaan sähköpostipalvelimena, niin käytössä pitäisi olla vain ne portit ja palvelut, jotka liittyvät sähköpostin välittämiseen.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</si>
  <si>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Laitteiden, ohjelmistojen ja tietovarantojen turvallista konfigurointia tulisi harkita ennen käyttöönottoa tuotantoympäristössä, jos se on mahdollista. Organisaation tulisi harkita toimenpiteitä, kuten ohjelmistopäivitysten käyttöä, isäntäpohjaisten suojausten käyttöönottoa, korkeamman tason analyysia tukevan lokituksen konfigurointia ja tarpeettomien oletustilien käytöstä poistamista ennen resurssin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</si>
  <si>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Turvallisuussovellusten olisi oltava osa laitteen kokoonpanoa aina kun se on mahdollista. Organisaation olisi harkittava suojauksia, kuten päätelaitteiden havaitsemis- ja reagointiratkaisuja (EDR), jotka valvovat ja vastaavat haitalliseen toimintaan ja toimittavat lokitietoja korkeamman tason analyysialustalle. Isäntäpohjaiset palomuurit ovat toinen laitteen kokoonpanoon liittyvä näkökohta, sillä ne voidaan määrittää sallimaan vain välttämätön viestintä.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</si>
  <si>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Ulkoisten tallennusvälineiden liittämistä olisi kontrolloitava ja rajoitettava tarpeen mukaan riskin vähentämiseksi. Organisaatio voi harkita teknisiä hallintatoimia, joilla rajoitetaan irrotettavien laitteiden, joilla ei ole liiketoiminnallista tarkoitusta, käyttöä sekä operatiivisia hallintatoimia kuten toimintaperiaatteita, joilla rajoitetaan ulkoisten tallennusvälineiden käyttöä järjestelmissä, tai molempien yhdistelmää.</t>
  </si>
  <si>
    <t>Tämä käytäntö laajentaa kyberturvallisuuden hallintatoimia taktisten toimintojen toteuttamisen kannalta tärkeiden omaisuuserien (laitteet, ohjelmistot ja tietovarannot) lisäksi kattamaan kaikki organisaation toimintojen suorittamiseen käytettävät omaisuuserät. Käytäntö edellyttää myös, että kyberturvallisuuden hallintatoimet toteutetaan omaisuuserätasolla, jos se on mahdollista. Kompensoivat hallintatoimet olisi toteutettava tilanteissa, joissa omaisuuserä ei tue omaisuuserätason kyberturvallisuuskontrolleja, joka vähentäisi riskiä riittävästi. Jos esimerkiksi omaisuuserä (laitteet, ohjelmistot ja tietovarannot) ei tue salattua tietoliikennettä, laitteeseen ei pitäisi sallia suoria yhteyksiä, vaan kaikki tietoliikenne olisi ohjattava välityspalvelimen kautta.
Aiheeseen liittyvät käytännöt:
- Syöte: ASSET-1f:n ja ASSET-2f:n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</si>
  <si>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Ylläpito ja kapasiteetinhallinta tukevat toiminnallisia tavoitteita auttamalla varmistamaan toimintojen toteuttamisen kannalta tärkeiden resurssien saatavuuden. Organisaatioiden olisi suunniteltava riittävät ylläpitotoimet siten, että ne vaikuttavat mahdollisimman vähän organisaation toimintoihin. Tähän voi sisältyä ennaltaehkäisevän ylläpidon suorittaminen ennakoimattomien laitevikojen välttämiseksi sekä ylläpidon ajoittaminen suunnitelluille seisokkiajoille tai muille ruuhkahuippujen ulkopuolisille toiminta-ajoille. Kapasiteetinhallinnan suunnittelu edellyttää organisaation tulevien operatiivisten tarpeiden ymmärtämistä sekä riittävää budjettia, laitteita ja välineitä näiden tarpeiden täyttämiseksi. Tämä voi edellyttää etukäteissuunnittelua ja sitoutumista budjetointiprosesseihin ja organisaation johtoon, jotta voidaan kehittää ja viestiä asianmukaiset perustelut tarvittaville resursseille.</t>
  </si>
  <si>
    <t>Toimintaympäristön suojaaminen on tärkeää, jotta toimintojen toteuttamiseen käytettävät laitteet, ohjelmistot ja tietovarannot voivat jatkaa toimintaansa. Olisi toteutettava fyysisen ympäristön suojauksia, jotka tukevat toimintaympäristön kestävyyttä. Näiden vaatimusten huomioon ottaminen auttaa ehkäisemään toiminnon epävakautta tai muita kerrannaisvaikutuksia.</t>
  </si>
  <si>
    <t>ASSET-1c:ssä esitetyn priorisointiprosessin avulla valitut korkeamman prioriteetin omaisuuserät aiheuttavat todennäköisesti suuremman riskin toiminnolle tai prosessin arkaluonteisille tiedoille, ja niihin olisi sovellettava tiukempia kyberturvallisuuden kontrolleja/ hallintakeinoja. ARCHITECTURE-1c:ssä todetaan, että kyberturvallisuusarkkitehtuuri olisi yhdenmukainen korkeamman prioriteetin omaisuuserille asetettujen lisäturvallisuustavoitteiden kanssa. Esimerkkejä tiukemmista kyberturvallisuuden hallintatoimista ovat käyttöoikeuksien tehostettu valvonta, lisätodennustekijät tai muutostenhallintaprosessi, johon sisältyy lisätestausta ja hyväksyntämenettelyjä.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</si>
  <si>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Laitteen elinkaaren aikana voi olla tarpeen muuttaa tai päivittää laiteohjelmistoa esimerkiksi tiettyjen toimintojen käyttöönottamiseksi tai suorituskyvyn parantamiseksi. Organisaation olisi mahdollisuuksien mukaan testattava laiteohjelmiston muutokset huolellisesti ennen käyttöönottoa tuotantoympäristössä, koska nämä muutokset voivat aiheuttaa odottamatonta käyttäytymistä palvelussa tai liitetyissä palveluissa.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ARCHITECTURE-3e, ARCHITECTURE-3f, ARCHITECTURE-3l.</t>
  </si>
  <si>
    <t>ARCHITECTURE-3e:ssä esitettyjen turvallisten konfigurointitoimenpiteiden lisäksi organisaation olisi otettava käyttöön hallintatoimia, joilla estetään luvattomien ohjelmien ja koodin suorittaminen. Organisaatio voi käyttää estolistoja, jossa määritellään nimenomaisesti sovellukset, jotka eivät ole sallittuja, tai käyttää sallittujen sovellusten luettelokäytäntöä, jossa määritetään rajoitettu joukko sallittuja sovelluksia. Lisäksi organisaatio voi estää JavaScriptin tai makrojen kaltaisen koodin suorittamisen.</t>
  </si>
  <si>
    <t>Turvalliset ohjelmistokehityskäytäntöjä on määritelty useissa viitekehyksissä, kuten NIST Secure Software Development Framework (SSDF), Building Security In Maturity Model (BSIMM) tai Open Web Application Security Project (OWASP). Turvallisen kehityksen käytäntöjen valinnassa vakiintuneista viitekehyksistä olisi otettava huomioon organisaation toiminnalliset tarpeet, riskinottohalukkuus ja uhkaympäristö. Turvallisuus olisi otettava huomioon ohjelmistokehityksen elinkaaren jokaisessa vaiheessa, mukaan lukien vaatimusten määrittely, suunnittelu, kehittäminen, testaus ja ylläpito.
Organisaatioiden olisi myös otettava huomioon vähemmän muodollisten ohjelmistokehitysprosessien, kuten koodittomien kehitysalustojen, käyttöön liittyvät riskit. Esimerkiksi avoimen lähdekoodin sisällönhallintajärjestelmissä on tyypillisesti kolmansien osapuolten luomia malleja/pohjia ja muita lisäosia, jotka voivat aiheuttaa organisaatiolle riskejä.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</si>
  <si>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Organisaatio voi valvoa turvallisia ohjelmistokehityskäytäntöjä toimittajien kanssa eri keinoin, kuten sopimusvaatimuksilla ja toimittajien koodin teknisellä testauksella. Organisaatio voi vaatia toimittajilta turvallisia suunnittelu- ja koodauskäytäntöjä, jotka on määritelty vakiintuneissa standardeissa, kuten NIST Secure Software Development Framework (SSDF), Building Security In Maturity Model (BSIMM) ja Open Web Application Security Project (OWASP). Tämä voidaan tehdä havainnoimalla sovelluksen käyttäytymistä ja päättelemällä myyjän koodauskäytäntöjä tai suorittamalla joitakin testejä, joiden avulla voidaan paljastaa turvattomat käytännöt, kuten puskurin ylivuoto, SQL-injektio ja heikko todennus. Tämän lisäksi kyberturvallisuusarkkitehtuuri voi helpottaa hankittujen järjestelmäkomponenttien integrointia ja yhteentoimivuutta (esimerkiksi tarjoamalla turvallisia rajapintoja kolmannen osapuolen ohjelmistoille). 
Erityistä huomiota olisi kiinnitettävä ensisijaisiin toimittajiin (THIRD-PARTIES-1c), koska ne toimittavat, ylläpitävät tai käyttävät kriittisiä ohjelmistokomponentteja, jotka ovat olennaisia tuotannon toiminnalle. Kriittisen ohjelmistokomponentin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määritelmän, joka joidenkin organisaatioiden saatetaan joutua hyväksymään.
Tämä toiminta liittyy kyberturvallisuusarkkitehtuuriin liittyviin toimiin, jotka liittyvät toimittajien valitsemiseen niiden turvallisten ohjelmistokehityskäytäntöjen perusteella (THIRD-PARTIES-2h ja ARCHITECTURE-4e).
Liittyvät käytännöt
- Input From: Implementing ASSET-1c tarjoaa panoksen, josta voi olla hyötyä tämän käytännön toteuttamisessa.
- Eteneminen: Tämä käytäntö on osa käytäntöjen etenemistä. Harjoittelun eteneminen on toisiinsa liittyvien käytäntöjen ryhmä, joka edustaa yhä täydellisempiä tai edistyneempiä toimintojen toteutuksia. Tähän kehityspolkuun kuuluvat muun muassa seuraavat käytännöt ARCHITECTURE-4b, ARCHITECTURE-4e, ARCHITECTURE-4g, ARCHITECTURE-4h, ARCHITECTURE-5h.</t>
  </si>
  <si>
    <t>Ennen ohjelmiston käyttöönottoa olisi tarkistettava konfiguraatio, että se vastaa omaisuuserälle (laite, tietovaranto) asetettuja kyberturvallisuusvaatimuksia. Ohjelmiston virheellinen konfigurointi voi luoda haavoittuvuuksia, joita hyökkääjä voisi hyödyntää.</t>
  </si>
  <si>
    <t>Tämä käytäntö laajentaa MIL1:ssä mainittuja turvallisen ohjelmistokehityksen arkkitehtuuritaktiikoita. Tässä käytännössä edellytetään, että turvallisia ohjelmistokehityskäytäntöjä käytetään kaikissa talon sisällä kehitettävissä ohjelmistoissa.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</si>
  <si>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Tällä käytännöllä laajennetaan kypsyystasolla tasolla 1 (ARCHITECTURE-4b) mainittuja hankittujen ohjelmistojen valintaan liittyviä arkkitehtuuritaktiikoita. Käytäntö edellyttää, että organisaatio ottaa huomioon toimittajien ohjelmistokehityskäytännöt kaikkien hankittavien ohjelmistojen osalta. Organisaatio voi vaatia toimittajilta turvallisia suunnittelu- ja koodauskäytäntöjä, jotka on määritelty viitekehyksissä, kuten NIST Secure Software Development Framework (SSDF), Building Security In Maturity Model (BSIMM) ja Open Web Application Security Project (OWASP). 
Ensisijaisesti tärkeisiin toimittajiin (THIRD-PARTIES-1c) tulisi kiinnittä huomiota, koska ne toimittavat, ylläpitävät tai käyttävät kriittisiä ohjelmistokomponentteja, jotka ovat olennaisia tuotannon toiminnan kannalta. Kriittisten ohjelmistokomponenttien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
Tämä käytäntö liittyy kyberturvallisuusarkkitehtuurin toimiin, jotka kohdistuvat toimittajien valinassa painotettaviin turvallisiin ohjelmistokehityskäytäntöihin (THIRD-PARTIES-2h ja ARCHITECTURE-4b).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</si>
  <si>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Uudet ja päivitetyt sovellukset voivat aiheuttaa muutoksia kyberturvallisuuden arkkitehtuurielementtien rajapintoihin, käyttäytymiseen ja vuorovaikutukseen. Arkkitehtuurin arviointilautakunta tai muu vastuutaho tarkastelee ja hyväksyy tällaiset muutokset.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</si>
  <si>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Ohjelmistojen, erityisesti internetistä ladattujen ohjelmistojen, aitous olisi tarkistettava ennen niiden suorittamista organisaation laitteissa. Ohjelmiston aitous voidaan varmistaa digitaalisesti allekirjoitetuksesta tai vertaamalla ohjelmiston hash-arvoa myyjän julkaisemaan hash-arvoon. Myös laiteohjelmiston aitous olisi todennettava vastaavin toimenpitein, kuten vertaamalla binääritiedoston hash-arvoa myyjän julkaisemaan hash-arvoon.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</si>
  <si>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Ohjelmistojen tietoturvatestauksen avulla validoidaan ja varmistetaan, että ohjelmisto toimii odotetulla tavalla tavanomaisissa toimintaolosuhteissa ja ettei se sisällä valvonnan heikkouksia tai haavoittuvuuksia, jotka voisivat aiheuttaa lisäriskin organisaatiolle. 
Tietoturvatestaus olisi otettava huomioon ohjelmistokehityksen elinkaaren jokaisessa vaiheessa, mukaan lukien vaatimusten määrittely, suunnittelu, kehittäminen, testaus ja ylläpito.
Aiheeseen liittyvät käytännöt
- Eteneminen: Tämä käytäntö on osa useiden käytäntöjen etenemistä. Käytäntöjen eteneminen on toisiinsa liittyvien käytäntöjen ryhmiä,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t>
  </si>
  <si>
    <t>Todennustekniikat (esim. pääsyoikeuksien hallinta, digitaaliset varmenteet, biometrinen tunnistus, monivaiheinen tunnistaminen), valtuutustekniikat (esim. pääsynvalvontamekanismit) ja suojaustekniikat (esim. salaus ja tietojen peittäminen) ovat tyypillisiä arkkitehtuuritaktiikoita arkaluonteisten tietojen, jotka voivat aiheuttaa esimerkiksi tietovuodossa voivat aiheuttaa haittaa toiminnalle, suojaamiseksi. Tähä lukeutuvat esimerkiksi henkilötiedot, taloustiedot, liiketoiminnan salassapidettävät tiedot, salassapidettävät laki- ja sopimustiedot. Tämän käytännön toteuttaminen ei edellytä useiden tekniikoiden soveltamista. Lepotilassa oleviin tietoihin voi sisältyä tietoja, jotka on tallennettu lepotilassa oleviin virtualisoituihin resursseihin.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</si>
  <si>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Tiedot voidaan luokitella (kuten ASSET-2c:ssä viitataan) useiden turvallisuusnäkökohtien, kuten arkaluonteisuuden, arvon, kriittisyyden tai oikeudellisten vaatimusten mukaan. Tämä käytäntö laajentaa ARCHITECTURE-5a:ssa mainittuja lepotilassa olevan tiedon arkkitehtuuritaktiikoita, kuten todennusta (esim. valtakirjojen hallinta, digitaaliset varmenteet, biometrinen tunnistus, monitekijätodennus), valtuutusta (esim. pääsynvalvontamekanismit) ja suojausta (esim. salaus ja tietojen peittäminen). Arkkitehtonisiin tietosuojataktiikoihin voi myös kuulua esimerkiksi turvallisen tiedonkäyttökerroksen käyttö sen sijaan, että sallittaisiin suora pääsy tietovarastoihin.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</si>
  <si>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Kryptografiset protokollat ja tietojen peittäminen ovat esimerkkejä tyypillisistä arkkitehtuuritaktiikoista, joilla suojataan arkaluonteisia tietoja siirron aikana ja edistetään turvallista tietojen jakamista. Tietojen luokittelusta riippuen lisäsuojaus, kuten virtuaalisen yksityisverkon käyttö, voi olla tarpeen.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</si>
  <si>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Tämä käytäntö pohjautuu ARCHITECTURE-5a:n, ARCHITECTURE-5b:n ja ARCHITECTURE-5c:n periaatteisiin ottamalla käyttöön salausvalvonta. Kyberturvallisuusarkkitehtuuri tukee krypto/salauskontrollien käyttöönottoa ja ylläpitoa levossa olevien tai siirrettävien tietojen suojaamiseksi. Tähän sisältyy salausvalvonnan valinta, poistaminen käytöstä ja korvaaminen teknologian muutosten (kuten kvanttilaskennan) myötä. Se sisältää suunnittelupäätökset ja perustelut halutusta salauksen tasosta. Esimerkiksi jotkin salausalgoritmit toimivat paremmin kuin toiset, joten on tehtävä kompromisseja, jotka koskevat salauksen vahvuutta suhteessa järjestelmän suorituskykyyn ja ylläpidon helppouteen. Suunnittelussa otetaan huomioon myös levossa olevia tietoja koskevat näkökohdat, kuten koko levyn salaus, tiedostopohjainen salaus ja konttipohjainen salaus. Lepotilassa oleviin tietoihin voi kuulua myös tietoja, jotka on tallennettu lepotilassa oleviin virtualisoituihin resursseihin. Termiä "valitut tietoluokat" käytetään tässä käytännössään merkitsemään sitä, että organisaatioiden olisi nimenomaisesti valittava ne tietotyypit, jotka on salattava siirron aikana. Organisaatio voi esimerkiksi päättää olla salaamatta OT-signaaleja eristetyssä verkossa, mutta se voi vaatia salausta kaikelle verkossa kuljetettavalle tiedolle.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</si>
  <si>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julkisten/yksityisten avainparien ja varmenteiden hallinnan arkkitehtuuritaktiikoista ovat käyttöjärjestelmän ja selaimen tukemat avainsäilöt, avainpalvelimet sekä salaustunnisteet ja älykortit. Avaintenhallintainfrastruktuurin ylläpitoon kuuluu tietoturvaan mahdollisesti vaikuttavien teknologiamuutosten (kuten kvanttilaskennan) huomioon ottaminen.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</si>
  <si>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tietovuotojen rajoittamiseen tähtäävistä hallintakeinoista ovat  todennus ja valtuutus, etäkäytön rajoittaminen (mukaan lukien pilvipalveluiden käytön rajoittaminen) ja käyttäjän toiminnan seuranta (esim. kun tietoja ladataan runsaasti ulkoisiin järjestelmiin).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</si>
  <si>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hallintatoimista / kontrolleista, joilla suojataan tietoja fyysisen omaisuuden katoamisen varalta, ovat salaus (esim. koko levyn salaus) tai sovellukset, joiden avulla organisaatio voi käynnistää laitteessa olevien tietojen etätyhjennyksen. Näiden hallintatoimien toteuttamisen olisi perustuttava laitteeseen tallennettujen tietojen luokkiin.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</si>
  <si>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Tietoturva-arkkitehtuuri esimerkiksi pakottaa käyttämään verkoissa salauskontrolleja, kuten digitaalisia varmenteita, ja hylkää ohjelmisto- tai laiteohjelmistopäivitykset, joita ei ole allekirjoitettu salakirjoituksella.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
- Kolmannen vaiheen käytännöt ovat seuraavat: Arkkitehtuuri-5a, Arkkitehtuuri-5b, Arkkitehtuuri-5c, Arkkitehtuuri-5d, Arkkitehtuuri-5e, Arkkitehtuuri-5f, Arkkitehtuuri-5g, Arkkitehtuuri-5h.</t>
  </si>
  <si>
    <t>ARCHITECTURE-osion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</si>
  <si>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ARCHITECTURE-osioon liittyviä toimintoja, joita ei tällä hetkellä suoriteta ja jotka organisaatio suorittaisi, jos sillä olisi lisää työntekijöitä, rahoitusta tai työkaluja.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kyberturvallisuusarkkitehtuuri-osion käytännöt voidaan toteuttaa tarkoitetulla tavalla. Tämän käytännön toimivuutta voidaan arvioida määrittämällä, onko toivottuja käytäntöjä jäänyt toteuttamatta resurssipulan vuoksi.
Nämä ovat esimerkkejä tietoturva-arkkitehtuuri toimintaan osallistuvista henkilöistä:
- kyberturvallisuusarkkitehtuuristrategian kehittämisestä vastaava henkilöstö
- henkilöstö, joka vastaa organisaation järjestelmien ja verkkojen kyberturvallisuusarkkitehtuurin mukaisuuden arvioinnista.
- henkilöstön jäsenet, jotka osallistuvat verkon segmentointistrategioiden suunnitteluun ja täytäntöönpanoon.
- salausvalvonnan luomisesta ja ylläpidosta vastaava henkilöstö. 
Nämä ovat esimerkkejä työkaluista, joita voidaan käyttää tietoturva-arkkitehtuuri toiminnoissa:
- tietoturvatestaus (dynaaminen testaus, fuzz-testaus jne.) työkalut ja menetelmät
- työkalut ja menetelmät tietojen valvonnan validointia varten.
- avainten hallintatyökalut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</si>
  <si>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ARCHITECTURE-osion toiminnot saavat organisaatiolta dokumentoitua ohjeistusta ja ohjausta politiikkojen tai vastaavien ohjeiden muodossa. Strategiset liiketoimintatavoitteet ohjaavat dokumentoitujen käytäntöjen tai muiden organisaation ohjeiden kehittämistä sen varmistamiseksi, että toiminnot tukevat organisaation tehtävän toteuttamista. 
ARCHITECTURE-osion toimintoja koskevat toimintaperiaatteet tai muut organisaation ohjeet voivat sisältää seuraavia asioita
- vastuu, valtuudet ja omistajuus tietoturva-arkkitehtuurin toimintojen suorittamisesta, kuten arkkitehtuurikatselmusten suorittamisesta ja avaintenhallintainfrastruktuurin hallinnasta.
- kyberturvallisuusarkkitehtuurin noudattamista koskevat vaatimukset.
- menettelyt, standardit ja suuntaviivat verkon segmentoinnin toteuttamiseksi
- menettelyt, standardit ja ohjeet määritellyn ohjelmistokehitysprosessin toteuttamiseksi.
- vaatimukset arkkitehtuurin tarkistusten tiheydestä 
- menetelmät, joilla mitataan käytäntöjen noudattamista, myönnettyjä poikkeuksia ja käytäntöjen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</si>
  <si>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kyberturvallisuusarkkitehtuurin (ARCHITECTURE) osion toimintojen odotetut tulokset saavutetaan, ja että heille annetaan asianmukaiset valtuudet toimia ja suorittaa heille osoitetut tehtävät. 
Nämä ovat esimerkkejä siitä, miten vastuu ja valtuudet tietoturva-arkkitehtuurin toimintoihin voidaan virallistaa:
- roolien ja vastuualueiden määrittely toimintaperiaatteissa (ks. ARCHITECTURE-5c). 
- tehtäväkuvausten kehittäminen ja niihin liittyvien suorituksenhallintatoimien toteuttaminen.
- prosessitehtävien ja niihin liittyvän vastuun sisällyttäminen toimenkuviin.
- kehitetään ja pannaan täytäntöön sopimusvälineet (mukaan lukien palvelutasosopimukset) ulkoisten yksiköiden kanssa, jotta voidaan vahvistaa vastuu ja valtuudet tietoturva-arkkitehtuurin tehtävien suorittamisesta ulkoistettujen toimintojen osalta.
- tietoturva-arkkitehtuurin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</si>
  <si>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kyberturvallisuusarkkitehtuuri-osion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kyberturvallisuusarkkitehtuurissa tarvitaan taitoja ja tietoja, jotka koskevat seuraavia asioita
- kyberturvallisuusarkkitehtuurin suunnittelu 
- järjestelmien ja verkkojen kyberturvallisuusarkkitehtuurin määrittelyn mukaisuuden arvioiminen. 
- avaintenhallintainfrastruktuurin hallinta
- verkon segmentoinnin toteuttaminen
Lisäksi on pohdittava, miten tämän alan henkilöstön kehittämää osaamista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</si>
  <si>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kyberturvallisuusarkkitehtuurin (ARCHITECTURE) suorituskykyä varmistaakseen, että ne suoritetaan tietoturva-arkkitehtuurin suunnitelmissa, toimintaperiaatteissa ja menettelyissä kuvatulla tavalla. Olisi kehitettävä ja kerättävä asianmukaisia mittareita, jotta voidaan havaita poikkeamat suorituskyvyssä ja mitata, missä määrin tietoturva-arkkitehtuurin toiminnot saavuttavat aiotun tarkoituksensa.</t>
  </si>
  <si>
    <t>Omaisuuserien eli laitteiden, ohjelmistojen ja tietovarantojen arvo ja merkitys määräytyvät sen kautta, miten ne liittyvät toimintojen osa-alueisiin, joihin niitä käytetään ja joita ne tukevat. Arvokkaiden IT- ja OT-omaisuuserien tunnistaminen ja inventointi auttaa valitsemaan ja soveltamaan asianmukaisia hallintatoimia. Alimmalla kypsyystasolla (MIL1) inventaario voidaan laatia tapauskohtaisesti. Organisaatioiden tulisi ottaa huomioon erilaiset IT- ja OT-omaisuuserät, jotka voivat kuulua itsearvioinnin piiriin, kuten esim:
- virtualisoitu omaisuus
- kolmannen osapuolen hallinnoimat omaisuuserät
- ohjelmistot
- työntekijän omat laitteet työkäytössä (bring your own device)
- pilviomaisuuserät (julkinen, hybridi tai yksityinen pilvi, ohjelmisto palveluna (SaaS), alusta palveluna (PaaS), infrastruktuuri palveluna (IaaS) jne.
- mobiililaiteomaisuus
- kenttäomaisuus
- eri verkkojen tai viestintätekniikoiden (esim. puhelinmodeemi, matkaviestin) kautta yhdistetty omaisuus.
- verkko- ja viestintäomaisuus
- vara-, vara- ja redundanttiomaisuus, mukaan lukien lepotilassa oleva virtualisoitu omaisuus.
- käyttämättömät, korjattavat ja huollettavat omaisuuserät.
- omaisuuserät, jotka ovat riippuvaisia erityisestä infrastruktuurista, kuten langattomista verkoista, paikannus-, navigointi- ja ajanmäärityspalveluista ja maailmanlaajuisesta paikannusjärjestelmästä.
- omaisuuserät, joiden voidaan katsoa olevan osa esineiden internetiä tai teollista esineiden internetiä.
- omaisuuserät, jotka voivat jäädä jäljittämättä, lunastamatta tai muutoin huomiotta, kuten vanhat omaisuuserät, viestintälaitteet ja useita ryhmiä tukevat omaisuuserät.
Luetteloinnilla ei tarkoiteta sitä, että tarvitaan yksi ainoa luettelo; tämän käytännön toteuttamiseen voidaan käyttää useita lähteitä, tietokantoja, asiakirjoja tai järjestelmiä. Organisaatioiden olisi kuitenkin tarvittaessa harkittava, voidaanko inventaarioita konsolidoida, jotta vältetään useiden lähteiden hallinnointiin liittyvät mahdolliset riskit.
Aiheeseen liittyvät käytännöt
- Edistyminen: Tämä käytäntö on osa käytäntöjen etenemistä. Käytäntöjen eteneminen on joukko toisiinsa liittyviä käytäntöjä, jotka edustavat yhä täydellisempiä tai edistyneempiä toimintojen toteutuksia. Tähän kehityspolkuun kuuluvat seuraavat käytännöt: ASSET-1a, ASSET-1b, ASSET-1f, ASSET-1g.</t>
  </si>
  <si>
    <t>Käytäntö kattaa sellaiset toimintoon kuuluvat omaisuuserät, joita organisaatio pitää uhkaavan toimijan taktiikan tai tavoitteiden mahdollisena kohteena. Kun pohditaan omaisuuseriä, joita olisi pidettävä mahdollisena kohteena, on hyödyllistä ottaa huomioon omaisuuserät, joita uhkatoimija voi käyttää päämääränsä saavuttamiseksi, kuten esimerkiksi seuraavat 
- julkisesti saavutettavissa olevat resurssit kuten internetiin avoinna olevat palvelut, jotka voivat toimia sisäänpääsypisteenä esim. organisaation verkkoon. 
- yksittäiset resurssit, jotka mahdollistaisivat sivuttaisen liikkumisen organisaation verkossa.
- resurssit, joilla on hallinnolliset oikeudet, jotka mahdollistaisivat käyttöoikeuksien laajentamisen.
Huomaa, että näiden omaisuuserien määrittelyn olisi perustuttava riskinarviointiin ja ymmärrykseen organisaation altistumisesta uhkille ja haavoittuvuuksille siinä määrin kuin ne ovat tiedossa.
Uhkatavoite kuvaa uhkatoimijan mahdollista toimintaa tai taktiikkaa, jolla se pyrkii saavuttamaan tietyn lopputuloksen tai tavoitteen hyödyntämällä toimintoon kuuluvia resursseja. Uhkatavoitteen lopputulos tai päämäärä on vaikuttaa kielteisesti organisaatioon. Esimerkkejä uhkatavoitteista voivat olla tietojen manipulointi, IP-varkaus, omaisuuden vahingoittaminen, hallinnan estäminen, turvallisuuden menettäminen tai toimintakatkos. 
Omaisuuserän uhkaprofiili voi sisältää yhden tai useamman uhkatavoitteen, jotka voivat muuttua ajan myötä tai eri tilanteissa. 
Uhkatavoitteet liittyvät organisaatioon ja toimintoon kuuluviin omaisuuseriin. Esimerkiksi organisaatio, joka ei käsittele luottamuksellisia tietoja, ei ehkä ole huolissaan tietovarkauksista, mutta voi olla hyvin huolissaan tapahtumasta, joka aiheuttaa käyttökatkoksen. Lisäksi uhkatoimijat voivat käyttää useita taktiikoita tai tekniikoita, kuten MITRE:n ATTACK-viitekehyksissä (yritys- tai teollisuuden valvontajärjestelmiä varten) määriteltyjä taktiikoita tai tekniikoita, saavuttaakseen tavoitteensa. 
Toimintoon kuuluvien resurssien tunnistamisessa olisi otettava huomioon tiedot mahdollisista uhkatoimijoista, niiden uhkatavoitteista sekä välineistä ja taktiikoista, joita ne voivat käyttää tavoitteidensa saavuttamiseksi.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ASSET-1a, ASSET-1b, ASSET-1f, ASSET-1g.</t>
  </si>
  <si>
    <t>Omaisuuserien priorisointi on tärkeää monien kyberturvallisuuteen ja toimintaan liittyvien toimintojen, kuten poikkeamiin reagoinnin, riskienhallinnan, uhkien hallinnan ja kyberturvallisuusarkkitehtuurin suunnittelun kannalta. Omaisuuserien priorisointiin on useita lähestymistapoja: pakotettu järjestys (peräkkäisyys / järjestys toiminnon toteutuksessa luettelo), porrastettu järjestys (esim. kaikki kaasun virtaukseen liittyvät omaisuuserät ovat tasolla 1, tehokkuuteen ja valvontaan liittyvät omaisuuserät ovat tasolla 2 ja muut kuin kriittiset toiminnot, kuten suhdetoiminta ja markkinointi, ovat tasolla 3). Luokittelun olisi perustuttava määriteltyihin kriteereihin, kuten omaisuuserän tärkeyteen toiminnon kannalta (esim. turvallisuus, omaisuuserän kriittisyys toiminnon toteuttamisen kannalta, omaisuuserän niukkuus, muiden omaisuuserien riippuvuus kyseisestä omaisuuserästä) tai omaisuuserän tallentamien tai käsittelemien tietojen arkaluonteisuuteen. Priorisoinnit olisi dokumentoitava, ja mieluiten kaikkien asianomaisten sidosryhmien olisi sovittava niistä. Niistä olisi myös tiedotettava koko organisaatiolle, jotta niitä voidaan käyttää häiriötilanteisiin vastaamisessa, riskinhallinnassa ja muissa asiaankuuluvissa toimissa. Esimerkkinä voidaan mainita, että virtualisoidut resurssit voivat aiheuttaa suuremman riskin esimerkiksi resurssien hajautumisen ja niiden ainutlaatuisten ominaisuuksien vuoksi (tilannekuvien ottamisen helppous ja lepotilassa olevien virtuaalikoneiden tallentaminen tiedostoina), ja näin ollen ne voivat aiheuttaa suuremman riskin toiminnolle. Käytetystä lähestymistavasta riippumatta yksi priorisointikriteereistä olisi oltava omaisuuden merkitys toiminnon toteuttamiselle.
Aiheeseen liittyvät käytännöt
- Input From: Implementing ASSET-1a sisältää tietoja, jotka voivat olla hyödyllisiä tämän käytännön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ASSET-1c, ASSET-1d.</t>
  </si>
  <si>
    <t>IT- ja OT-varojen priorisointikriteereihin lisätään mahdollisuus, että omaisuuserää voidaan käyttää uhkatavoitteen saavuttamiseksi. On tärkeää ottaa huomioon, että uhkatoimijalla voi olla useita tavoitteita ja että nämä tavoitteet voivat muuttua ajan myötä tai eri tilanteissa. Ottamalla mukaan muita kriteerejä kuin ne, joita käytetään toimintojen toteuttamisen kannalta tärkeiden omaisuuserien osalta, voidaan IT- ja OT-varoihin kohdistuvat riskit ja niihin liittyvät vaikutukset priorisoida kattavammin.
Aiheeseen liittyvät käytännöt:
- Syöte: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ASSET-1c, ASSET-1d.</t>
  </si>
  <si>
    <t>Omaisuuseristä kirjataan niitä koskevia ominaisuuksia ja  yksityiskohtia, jotka sisällytetään omaisuuseräinventaarioihin, jotta omaisuuseriä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poikkamatilanteisiin reagoivat tahot pystyvät helposti tunnistamaan jumiutuneiden ja vaihdettavien koneiden/laitteiden prioriteetin, kriittisyyden ja sijainnin. Lisäksi kirjatuja ominaisuuksia voidaan käyttää osoittamaan omaisuuden sellaisia käyttötapoja, jotka saattavat vaatia erityistä huomiota tai käsittelyä, kuten tekoälyä tai koneoppimista käyttävät järjestelmät. Esimerkkejä mahdollisista kirjattavista ominaisuuksista ovat fyysinen sijainti, verkkoasennukset, tärkeys toiminnon suorittamiselle, vaikutus, jos järjestelmään murtaudutaan, käyttöiän päättymispäivämäärät, tuen päättymispäivämäärät, käyttöjärjestelmä, laiteohjelmisto ja versiot.
Aiheeseen liittyvät käytännöt
- Syöte: ASSET-1a:n ja ASSET-1b:n toteuttaminen tarjoaa syötteen, joista voi olla hyötyä tämän käytännön toteutumisen arvionnissa ja toteuttamisessa.</t>
  </si>
  <si>
    <t>Tämä käytäntö laajentaa käytännön ASSET-1a soveltamisalaa. Kaikki toiminnon toteuttamiseen liittyvät IT- ja OT-omaisuuserät ja niiden oleelliset ominaisuudet olisi tunnistettava ja kirjattava rekisteriin. Myös omaisuuserien suhde liiketoimintatoimintoihin olisi kirjatta, jotta hallintatoimia voidaan priorisoida ja kehittää suojaus- ja ylläpitostrategioita. Inventoinnin / rekisterin toteuttamisen olisi oltava oikeassa suhteessa organisaation kokoon, monimutkaisuuteen ja riskiin. Esimerkiksi pienessä, yksinkertaisemman liiketoimintaympäristön yrityksessä voidaan käyttää vaikka yksinkertaista taulukkolaskentaohjelmaa. Suuremmissa ja monimutkaisemmissa yrityksissä soveltuvat kehittyneemmät menetelmät, kuten omaisuusluettelointiin luodut sovellukset ja järjestelmät. Organisaatiot voivat harkita sellaisten työkalujen käyttöönottoa, joiden avulla voidaan tunnistaa, mitä laitteita on liitetty verkkoihin ja tunnistaa uudet, tuntemattomat yhteydet. 
Organisaatioiden olisi harkittava, millaiset IT- ja OT-omaisuuserät tulisi kuulua itsearvioinnin piiriin, kuten esim:
- virtualisoidut omaisuuserät
- kolmannen osapuolen hallinnoimat omaisuuserät
- BYOD-omaisuuserät (bring your own device)
- pilviomaisuuserät (julkinen, hybridi tai yksityinen palvelu, ohjelmisto palveluna, alusta palveluna ja infrastruktuuri palveluna jne.).
- mobiililaiteomaisuus
- kenttäoloihin hajautettu omaisuus 
- varalaite-, varaosa- ja muu korvaava omaisuus, mukaan lukien lepotilassa oleva virtualisoitu omaisuus.
- omaisuuserät, jotka ovat riippuvaisia tietystä infrastruktuurista, kuten langattomista verkoista, paikannus-, navigointi- ja ajanmäärityspalveluista sekä maailmanlaajuisesta paikannusjärjestelmästä.
- omaisuuserät, joiden voidaan katsoa olevan osa esineiden internetiä tai esineiden teollista internetiä.
Inventaario tarkoittaa täydellistä luetteloa, eikä sen tarkoituksena ole tarkoittaa, että tarvitaan vain yksi luettelo; tämän käytännön toteuttamiseen voidaan käyttää useita lähteitä, rekisterejä, asiakirjoja tai järjestelmiä. Organisaatioiden olisi kuitenkin tarvittaessa harkittava, voidaanko lähteitä konsolidoida, jotta vältetään useiden lähteiden hallintaan liittyvät mahdolliset riskit. Omaisuuserien havainnointi- ja valvontatekniikoiden valmiudet ja saatavuus on hyvä ja niitä voidaan hyödyntää tämän käytännön toteuttamisessa.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</si>
  <si>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Omaisuuserien ja merkittävien osien (SBOM) rekisteriä/luetteloa olisi päivitettävä ja ylläpidettävä, kun omaisuuseriin tulee muutoksia niiden elinkaaren aikana, jotta voidaan varmistaa, että luettelo on riiittävän täydellinen ja tarkka. Omaisuusluettelon ajantasaisuuden varmistaminen saattaa edellyttää muutostenhallintamenettelyjä, jotka edellyttävät luettelon päivittämistä aina, kun omaisuuseriä vaihdetaan tai muutetaan merkittävästi. Organisaatio saattaa myös tehdä tarkistuksia sekä säännöllisesti (esimerkiksi neljännesvuosittain tai vuosittain) että tietyn tapahtuman yhteydessä (esimerkiksi organisaatiorakenteen muutokset, suuret muutokset teknologiainfrastruktuurissa ja toisen yrityksen osto ja yhdistäminen). Organisaatiot voivat harkita sellaisten työkalujen käyttöönottoa, jotka voivat mahdollistaa omaisuuserien automaattisen löytämisen sekä valvonnan, mikä antaa reaaliaikaisemman käsityksen inventaarioista.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</si>
  <si>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Tiedot poistetaan pysyvästi (eli poistetaan siten, että tietojen palauttaminen on mahdotonta) IT-omaisuudesta (tietokoneet, skannerit, kopiokoneet, tulostimet jne.) ja OT omaisuudesta, ennen kuin niitä käytetään uudelleen tai luovutetaan hävitettäväksi. Tietojen poisto- ja tuhoamistekniikoiden valinnan olisi oltava oikeasuhtaisia organisaation kyberturvallisuusvaatimuksiin. Tiedonpoistotekniikoilla, mukaan lukien tyhjentäminen, puhdistaminen, kryptografinen poistaminen, henkilötietojen tunnistetietojen poistaminen ja tuhoaminen, estetään tietojen paljastuminen luvattomille henkilöille, kun kyseisiä välineitä käytetään uudelleen. Tietojen tuhoaminen voidaan toteuttaa myös tuhoamalla tallennusväline, jolle tiedot on tallennettu (esimerkiksi tuhoamalla kiintolevy fyysisesti). Mobiililaitteiden kaltaiset omaisuuserät, joiden sijainti tai omistaja vaihtuu todennäköisemmin, saattavat vaatia lisätoimia sen varmistamiseksi, etteivät esimerkiksi ulkopuoliset henkilöt pääse käsiksi tietoihin. Tällaisia toimia voivat olla kannettavien tietokoneiden kiintolevyn salaus tai mobiililaitteiden tietojen poistaminen etänä. Lisäksi on otettava huomioon omaisuuserät, jotka saattavat olla organisaation suoran valvonnan ulkopuolella kuten huollossa, lepotilassa olevat virtuaalikoneet, virtuaalikoneiden varmuuskopiot ja virtuaalikoneiden snaphotit. Nuo saattavat sisältää arkaluonteisia tietoja, ja ne olisi tuhottava, kun niitä ei enää tarvita.</t>
  </si>
  <si>
    <t>Omaisuuserien eli laitteiden, ohjelmistojen ja tietovarantojen arvo ja merkitys määräytyvät sen kautta, miten ne liittyvät toimintojen osa-alueisiin, joihin niitä käytetään ja joita ne tukevat. Tärkeisiiin/ arvokkaiden IT- ja OT-omaisuuserien tunnistaminen ja inventointi auttaa valitsemaan ja soveltamaan asianmukaisia hallintatoimia. Tärkeisiin / arvokkaisiin tietovarantoihin voi kuulua myös sellaisia tietovarantoja, jotka voivat aiheuttaa taloudellisia, lainsäädännöllisiä tai vastuullisuusriskejä, kuten henkilötiedot, arkaluonteiset operatiiviset tiedot ja luottamukselliset liiketoimintatiedot. Organisaatioiden tulisi ottaa huomioon erilaiset IT- ja OT-omaisuuserät, jotka voivat sisältää toiminnalle tärkeitä tietoja, kuten esimerkiksi
- virtualisoidut omaisuuserät (mukaan lukien lepotilassa olevat ja varmuuskopioidut omaisuuserät).
- pilviomaisuuserät
- BYOD-omaisuuserät (bring your own device)
- kenttäomaisuus
- mobiililaiteet 
Organisaatioiden tulisi myös ottaa huomioon erilaisia potentiaalisia arvokkaiden tietojen lähteitä, kuten esim:
- muualla kuin toimitiloissa sijaitsevat tiedot
- tallennetut tai arkistoidut tiedot
- varmuuskopiotiedot
- kolmannen osapuolen hallinnoimat tiedot
- eri luokitus- tai herkkyystasoilla olevat tiedot
MIL1:ssä inventaario / rekisteri / luettelo voidaan tuottaa tapauskohtaisesti.
Luettelo ei tarkoita sitä, että tarvitaan vain yksi luettelo; tämän käytännön toteuttamiseen voidaan käyttää useita arkistoja, asiakirjoja tai järjestelmiä. Organisaatioiden olisi kuitenkin tarvittaessa harkittava, voidaanko luettelot konsolidoida, jotta vältetään useiden arkistojen hallintaan liittyvät mahdolliset riskit.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</si>
  <si>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Käytäntö kattaa sellaiset toimintoon kuuluvat omaisuuserät, joita organisaatio pitää uhkaavan toimijan taktiikan tai tavoitteiden mahdollisena kohteena. On tärkeää ottaa huomioon, että uhkatoimija voi olla useita tavoitteita ja että nämä tavoitteet voivat muuttua ajan myötä tai eri tilanteissa. Uhkatavoitteen saavuttaminen ei välttämättä aiheuta välitöntä haittaa organisaatiolle, mutta se lisää kyberriskin toteutumisen todennäköisyyttä. Sellaisen toiminnon omaisuuden tunnistamisessa, jota voidaan hyödyntää uhkatavoitteen saavuttamiseksi, olisi keskityttävä uhkatoimijoiden käyttämiin tekniikoihin ja siihen, miten näitä tekniikoita voidaan soveltaa organisaation omaisuuteen. Esimerkkinä toimintoon kuuluvista varoista, joita voidaan käyttää uhkatavoitteen saavuttamiseksi, ovat tiedot, kuten henkilötiedot, jotka voivat aiheuttaa vahinkoa organisaatiolle tai sen sidosryhmille, jos ne menetetään, varastetaan tai paljastetaan.
Huomaa, että näiden omaisuuserien tunnistamisen olisi perustuttava riskinarviointiin.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</si>
  <si>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Omaisuuserien luokittelu on tärkeää monien kyberturvallisuuteen ja toimintaan liittyvien toimintojen, kuten poikkeamiin reagoinnin, riskienhallinnan, uhkien hallinnan ja kyberturvallisuusarkkitehtuurin suunnittelun kannalta. 
Tiedot olisi luokiteltava sen mukaan ovatko ne arkaluontoisia, arvokkaita, kriittisiä, mitä riippuvuussuhteita niillä on muihin omaisuuseriin, oikeudellisia vaatimuksia niihin kohdistuu. Luokittelussa on hyvä huomioida ovatko tiedot kolmannen osapuolen keräämiä, hallussaan pitämiä tai jakamia, tai sääntelyn tai muun vaatimustenmukaisuustekijän edellyttämä tietovaranto. Luokittelu antaa tietovarallisuudelle toisen tärkeän kuvaustason, joka voi vaikuttaa sen suojaamiseen ja ylläpitämiseen tähtääviin strategioihin. 
Nämä ovat esimerkkejä luokittelujärjestelmistä:
- Luottamuksellinen, salainen, huippusalainen
- Säännelty, sääntelemätön, julkinen
- Rajoitettu, yksityinen, julkinen
Käytetystä järjestelmästä riippumatta olisi otettava huomioon omaisuuden merkitys toiminnon suorittamiselle.
Luokkia määritettäessä on lisäksi otettava huomioon, että monet kyberturvallisuustoiminnot tuottavat suojattavia tietovarantoja, kuten konfiguraatioiden perustietoja, riskirekistereitä ja myös näitä omaisuusluetteloita.
Aiheeseen liittyvät käytännöt:
- Syöte: ASSET-2a:n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</si>
  <si>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Tietovarantojen luokittelussa käytettäviin kriteereihin lisätään tieto, voidaanko toimintoon kuuluvaa omaisuuserää käyttää mahdollisen uhkatavoitteen saavuttamiseksi. Sen tunnistaminen, miten uhkaava toimija voi hyödyntää omaisuuserää, auttaa IT- ja OT-omaisuuteen kohdistuvien riskien priorisoinnissa ja IT- ja OT-omaisuuteen kohdistuvien vaikutusten tunnitamisessa. On tärkeää ottaa huomioon, että uhkatoimijalla voi olla useita tavoitteita ja että nämä tavoitteet voivat muuttua ajan myötä tai eri tilanteissa.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</si>
  <si>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Tietovarannoista kirjataan niitä koskevia ominaisuuksia ja  yksityiskohtia, jotka sisällytetään rekisteihin, jotta tietovarantoja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kyberturvallisuuspoikeamaan reagoiminen ja siitä toipuminen voi nopeutua, jos tietovarantorekisterissä ilmoitetaan toimintojen toteuttamisen kannalta tärkeiden tietovarantojen varmuuskopioiden sijainti.Lisäksi organisaatioiden tulisi ottaa huomioon erilaiset omaisuuserät, jotka voivat kuulua arvioinnin piiriin, kuten virtualisoidut tietovarannot, säännellyt tietovarannot, pilvessä olevat tietovarannot ja muut varallisuuserät.
Aiheeseen liittyvät käytännöt:
- Syöte: ASSET-2a:n toteuttaminen tarjoaa syötteen, joista voi olla hyötyä tämän käytännön toteutumisen arvionnissa ja toteuttamisessa.</t>
  </si>
  <si>
    <t>Tämä käytäntö laajentaa käytännön ASSET-2a rekisteröinnin soveltamisalaa. Tietovarannon tärkeys ja arkaluonteisuus/salassapidettävyys organisaatiolle olisi otettava huomioon, kun määritellään kuinka yksityiskohtaisesti tietovarantoja tulisi dokumentoida/kirjata rekisteriin. Monissa tapauksissa voi olla hyödyllistä yhdistää tietovarantotyypit yhdeksi tietovarantoluettelon merkinnäksi. Esimerkiksi yksittäisillä työasemilla olevat työntekijöiden luomat omaisuuserät (kuten tiedostot tai tietokannat) eivät välttämättä edellytä erillisiä merkintöjä tietovarallisuusluetteloon, ellei niillä ole erityistä tai kriittistä arvoa toiminnon suorittamisen kannalta. Omaisuuserien suhde liiketoimintatoimintoihin olisi huomioitava, jotta suojaus- ja ylläpitostrategioita voidaan priorisoida ja kehittää. Inventaarion toteuttamisen olisi oltava oikeassa suhteessa organisaation kokoon, liiketoimintaympäristön monimutkaisuuteen ja riskeihin. Esimerkiksi pienessä organisaatiossa voidaan käyttää jopa yksinkertaista taulukkolaskentaohjelmaa. Suuremmissa organisaatioissa on tarkoituksenmukaista käyttää kehittyneempiä menetelmiä, kuten omaisuuserien inventointisovelluksia / järjestelmiä.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</si>
  <si>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Tietovarantorekisteriä / -K110luetteloa olisi päivitettävä ja ylläpidettävä sitä mukaa kuin tietovarannot muuttuvat niiden elinkaaren aikana, jotta voidaan varmistaa, että rekisteri / luettelo on riittävän täydellinen ja tarkka. Omaisuuseräluettelon ajantasaisuuden varmistaminen saattaa edellyttää muutoksenhallinnan menettelyjä, jotka edellyttävät luettelon päivittämistä aina, kun omaisuuseriä muutetaan merkittävästi. Organisaatio saattaa myös tehdä rekisterin / luettelon tarkistuksia sekä säännöllisesti (esimerkiksi neljännesvuosittain tai vuosittain) että tiettyjen tapahtumien seuraksena (esimerkiksi organisaatiorakenteen muutokset, kriittisten järjestelmien merkittävät muutokset ja toisen yrityksen hankinta ja yhdistäminen).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</si>
  <si>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Tässä käytännössä poistaminen tarkoittaa arkaluonteisten tietojen poistamista omaisuuserästä sen uudelleenkäyttöä varten. Poistaminen voi esimerkiksi tarkoittaa asiakaskohtaisten tietojen poistamista diaesityksestä, jotta sitä voidaan käyttää uudelleen. Tämä olisi toteutettava siten, että estetään tietojen paljastuminen luvattomille henkilöille, kun omaisuuseriä käytetään uudelleen. 
Tuhoamisella sen sijaan tarkoitetaan tietojen poistamista siten, että niitä ei voida palauttaa. Tämä tarkoittaa pysyvää poistamista (eli poistamista tavalla, joka tekee palauttamisen mahdottomaksi tai jopa tallennusvälineen tuhoaminen) tietoteknisestä ja muusta omaisuudesta, kun sitä ei enää tarvita. Organisaation on määriteltävä, mitkä käyttöiän päättämistoimet ovat tarkoituksenmukaisia tietovarantojen osalta, ja luotava menettelyt, joilla varmistetaan, että noudatetaan säilyttämisohjeita, joissa määritellään, milloin tietovarannot olisi poistettava käytöstä. Menettelyjen olisi sisällettävä kaikki mahdolliset paikat, joissa kopioita tiedoista saatetaan säilyttää, mukaan lukien järjestelmälokit.</t>
  </si>
  <si>
    <t>Perusasetusten / konfiguraatioiden luominen OT-, IT- ja tietovaroille luo perustan omaisuuserien eheyden hallinnalle, kun ne muuttuvat elinkaarensa aikana. Omaisuuserien (konfiguroitavien yksikköjen) asetusten sopivin väliajoin tapahtuvan tallentamisen avulla varmistetaan, että nämä omaisuuserät voidaan tarvittaessa palauttaa hyväksyttävään tilaan häiriön jälkeen, kun on tapahtunut luvaton muutos tai missä tahansa olosuhteissa, joissa eheys on epäilyttävä, ja tarjotaan kontrollointitapa muutoksille, jotka voivat mahdollisesti häiritä omaisuuserän käyttöä organisaation palveluijen tuottamiseen.
Organisaatiot voivat harkita eheyden tarkastusmekanismeja (manuaalisia tai automaattisia), kun ne tekevät omaisuuserien ja omaisuuserien kokoonpanojen/asetusten säännöllisiä tallennuksia. Käyttämällä eheyden tarkistusmekanismeja säännöllisiä tallennuksien tarkistamiseen ennen palauttamista, voidaan varmistaa, että ne ovat toimivia ja käytettävissä/palautettavissa.
Tämän käytännön toteuttaminen ei edellytä dokumentoituja käytäntöjä ja menettelytapoja perustietojen konfigurointia tai ylläpitoa varten.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</si>
  <si>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käytössään menettelyt, joilla varmistetaan, että vakioituja konfiguraatioita / perusasetuksia sovelletaan omaisuuseriin, kun niitä otetaan käyttöön ja palautetaan. Nämä perusasetukset / konfiguraatiot (joita kutsutaan myös vakiokokoonpanoiksi) tukevat resurssien käyttöönottoa valvotulla tavalla.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</si>
  <si>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Osana kyberturvallisuusarkkitehtuuria organisaatio valitsee ja dokumentoi vaatimukset, jotka koskevat IT-, OT- ja tietovarojen asianmukaista luottamuksellisuuden, eheyden ja saatavuuden tasoa. Näitä vaatimuksia voidaan sitten käyttää omaisuuseriin ja järjestelmiin sovellettavien kyberturvallisuuden hallintatoimien (kuten peruskonfiguraatiot / perusasetukset, verkon suojaukset, ohjelmistoturvallisuus) kehittämisen perustana. Konfiguraatioiden perustason koventamisohjeet, kuten Center for Internet Security Benchmarks tai puolustusministeriön Security Technical Implementation Guides (STIG), voivat tarjota lähtökohdan sellaisten konfiguraatio-/ perusasetusten valinnalle, joilla kyberturvallisuusarkkitehtuurivaatimukset saavutetaan.
Aiheeseen liittyvät käytännöt:
- Riippuvuus: Tämän käytännön toteuttaminen edellyttää ARCHITECTURE-1f:n ennakkototeuttamista. Syöte: ARCHITECTURE-3f:n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</si>
  <si>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määritelty aikataulu perusasetusten säännölliselle tarkistamiselle ja niiden päivittämiselle, jotta ne vastaavat edelleen asianmukaisia turvallisuus- ja toiminnallisia vaatimuksia.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</si>
  <si>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Organisaatioiden tulisi valvoa perusasetuksia/konfiguraatioita varmistaakseen, että ne ovat edelleen perusvaatimusten mukaisia koko elinkaaren ajan. Yhdenmukaisuuden valvonta voidaan toteuttaa automaattisin keinoin, esimerkiksi käyttämällä skannaustyökalua, joka vertaa liitettyjen resurssien perusasetuksia vakiintuneisiin konfiguraatioiden perusasetuksiin, tai tekemällä resursseihin säännöllisiä tarkastuksia sen määrittämiseksi, onko niihin tehty luvattomia muutoksia. Työkaluja voidaan käyttää myös palauttamaan omaisuuserät automaattisesti takaisin perusasetuksiin.
Automaattiset konfiguraationhallinta- tai valvontatyökalut voivat mahdollistaa omaisuuserien konfiguraatioiden tehokkaamman seurannan. Työkaluja, jotka pystyvät kattamaan fyysiset, virtuaaliset, mobiilit, hybridi- ja muut teknologiaympäristöt, olisi harkittava, jotta voidaan varmistaa IT- ja OT-varojen riittävä kattavuus. Nämä työkalut voidaan optimoida tiettyjä tuotteita varten. Automaatiotyökaluja valittaessa olisi otettava varhaisessa vaiheessa mukaan sidosryhmät, joilla on asianmukainen koulutus ja kokemus, ja automaatiotyökalujen ja niiden tuotteiden, joihin ne on tarkoitus integroida, asianmukaisen yhteensopivuuden varmistamiseen olisi kiinnitettävä huolellista huomiota.
Tietojen eheyden varmistavat työkalut (kuten kryptografiset tarkistussummat) voivat auttaa havaitsemaan luvattomat muutokset konfiguraatioasetuksiin, erityisesti kun hallitaan virtualisoituja resursseja. Esimerkkinä tästä organisaatio voi ottaa käyttöön virtualisointialustojen tiedostojen eheyden tarkistukset, jotka suoritetaan käynnistyksen yhteydessä ja joilla varmistetaan, ettei luvattomia muutoksia ole tapahtunut.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</si>
  <si>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Kaikki luetteloituun omaisuuteen ehdotetut muutokset arvioidaan, jotta ymmärretään niiden tärkeysjärjestys, hyödyt, riskit ja vaikutukset niillä tuotettujen toimintojen toimivuuteen ja turvallisuuteen. On otettava huomioon, että nämä voivat vaihdella erityyppisten IT-, OT- ja tietovarantojen välillä, kuten virtualisoidut omaisuuserät, säännellyt omaisuuserät, kolmannen osapuolen hallinnoimat omaisuuserät, BYOD-omaisuuserät, pilviomaisuuserät, liikkuvat omaisuuserät, kenttäolosuhteissa olevat omaisuuserät, omaisuuserät, jotka ovat riippuvaisia erityisestä infrastruktuurista, kuten langattomista verkoista tai maailmanlaajuisesta paikannusjärjestelmästä, sekä omaisuuserät, joiden voidaan katsoa olevan osa esineiden internetiä tai esineiden teollista internetiä.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</si>
  <si>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Kaikki inventoituun / rekisteröityyn omaisuuserään tehdyt muutokset tallennetaan muotoon, johon voidaan helposti viitata vianmäärityksen tai häiriötilanteiden selvittämisen aikana. Muutoksia voivat olla esimerkiksi verkkolaitteiden asetusten, kuten reititys- ja porttimääritysten, muuttaminen, komponenttien lisääminen tai poistaminen ja käyttöoikeuksien muuttaminen. Tallennettaviin ominaisuuksiin kuuluvat muun muassa muutoksen päivämäärä ja kellonaika, muutoksen tekijä, muutoksen vaikutus muihin omaisuuseriin ja kuvaus muutokseen liittyvistä riskeistä.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</si>
  <si>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Organisaation olisi määriteltävä vaadittavat tiedot, jotka on dokumentoitava, kun IT- ja OT-omaisuuteen tehdään muutoksia. Vaatimuksissa olisi otettava huomioon, mitä tietoja voidaan tarvita esimerkiksi vianmäärityksessä tai poikkeamiin vastaamisessa. Lisäksi organisaation olisi otettava huomioon näiden vaatimusten ylläpito toimintaympäristön muutosten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</si>
  <si>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Omaisuuseriin tehtävät muutokset olisi testattava, jotta voidaan varmistaa niiden omaisuuserien ja toimintojen jatkuvuus, joihin ne vaikuttavat, ennen kuin muutokset pannaan täytäntöön koko yrityksessä. Ehdotettujen muutosten testaus olisi mahdollisuuksien mukaan suoritettava testiympäristössä tai matalan riskin tuotantoympäristössä. Testaukseen voi sisältyä stressitestausta, muutosten toteuttamisen varmistamista, toimivuus- ja kuormitustestausta. Lisäksi organisaatiot voivat harkita, tarvitaanko luvattomat muutokset estäviä hallintatoimia tietyntyyppisten omaisuuserien osalta. Esimerkiksi digitaaliset tai laitteisto-ohjelmointikytkimet olisi asetettava tilaan, jossa ohjelmointi ei ole mahdollista rutiinitoimintojen aikana.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</si>
  <si>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Omaisuuserien päivittämiseen käytettäviin menettelyihin ja työkaluihin olisi sisällytettävä asianmukaiset hallintatoimet sen varmistamiseksi, että omaisuuserien muutosprosessien yhteydessä ei oteta käyttöön tahattomasti tai tahallisesti haavoittuvuuksia tai virheellisiä konfiguraatioita. Tähän voi sisältyä turvallisten viestintäprotokollien, varmennusmenetelmien, kuten digitaalisten allekirjoitusten, tai muiden hallintatoimien käyttö.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</si>
  <si>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Tämä käytäntö kuvaa, miten kehitetään kyvykkyys palautua muutoksia edeltävään tilaan, kun muutokset on jo tehty. Tämä voidaan toteuttaa manuaalisin tai automaattisin menetelmin. Tämä antaa organisaatiolle mahdollisuuden palata tunnettuun , toimivaan tilaan, jos muutos aiheuttaa odottamattomia tai tahattomia toiminnallisia tai tietoturvaan liittyviä seurauksia, joita ei voida korjata muilla keinoin.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</si>
  <si>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Organisaatio ja toimintaolosuhteet muuttuvat jatkuvasti, mikä johtaa muutoksiin henkilöstössä, tietojen sisällössä ja käytössä, teknologiassa ja niin edelleen. Nämä muutokset voivat vaikuttaa tärkeisiin omaisuuseriin koko niiden elinkaaren ajan. Muutostenhallintakäytäntöjen ei pitäisi rajoittua vain operatiivisesti käytössä olevaan omaisuuteen tehtäviin muutoksiin, vaan niiden pitäisi kattaa kaikki elinkaaren vaiheet, mukaan lukien hankinta, käyttöönotto ja käytöstä poistaminen. 
Tätä varten organisaation on määriteltävä ja hallinnoitava prosessi, jolla omaisuusluettelo pidetään ajan tasalla, ja varmistettava, että luetteloon tehtävät muutokset eivät ole ristiriidassa omaisuuden suojaamista ja ylläpitoa koskeviin toimitasuunnitelmiin verrattuna. Organisaation on myös aktiivisesti seurattava muutoksia, jotka muuttavat merkittävästi omaisuuseriä, yksilöitävä uusia omaisuuseriä ja vaadittava sellaisten omaisuuserien poistamista käytöstä, joille ei enää ole tarvetta tai joiden suhteellinen arvo on vähentynyt.
Ota huomioon, että erityyppisillä teknologioilla (kuten virtualisoidulla omaisuudella ja pilvivarallisuudella) voi olla yksilöllisiä elinkaaren vaiheita ja muita erityispiirteitä, jotka vaikuttavat siihen, miten muutoksenhallinta olisi toteutettava.</t>
  </si>
  <si>
    <t>Useissa eri palveluissa käytettävän omaisuuserän muutokset voivat vastata välittömään tarpeeseen, mutta aiheuttaa ongelmia muissa sovelluksissa. Muutokset olisi arvioitava testiympäristössä, jotta voidaan tunnistaa ehdotetun muutoksen mahdolliset vaikutukset muihin resursseihin ja järjestelmiin. Kyberturvallisuusvaikutuksia voivat olla esimerkiksi vaikutukset omaisuuserän saatavuuteen valtuutetuille käyttäjille, suojausten heikentyminen tai käyttöoikeuksien valvontaluetteloiden tahattomat muutokset. Jos esimerkiksi myyjä tuo markkinoille uuden käyttöjärjestelmäversion, uusi käyttöjärjestelmä olisi testattava valvotussa ympäristössä sen määrittämiseksi, vaikuttaako se sovelluksiin tai palveluihin.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</si>
  <si>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Jos ennen omaisuuserien tehtävien muutosten käyttöönottoa tehdyt kyberturvallisuusvaikutusten arvioinnit osoittavat, että muutokset vaikuttavat määriteltyihin kyberturvallisuusvaatimuksiin (luottamuksellisuus, eheys ja saatavuus), nämä vaikutukset olisi kuvattava muutoslokeissa, kun omaisuuseriä muutetaan. Jos esimerkiksi IP-osoitejärjestelyjä muutetaan verkkolaitteessa, muutoslokissa olisi kerrottava, miten se saattaa vaikuttaa liitettyjen laitteiden käytettävyyteen.
Aiheeseen liittyvät käytännöt:
- Syöte: ARCHITECTURE-1f:n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</si>
  <si>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ASSET-osion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</si>
  <si>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ASSET-osion toimintoja, joita ei tällä hetkellä suoriteta ja joita organisaatio voisi suorittaa, jos sillä olisi lisää henkilöstöä, rahoitusta tai välineitä. Lisäksi voidaan pohtia, onko organisaatio toteuttanut kaikki käytännöt, jotka se on ottanut käyttöön, ja tarvitaanko lisäresursseja mahdollisten puutteiden korjaamiseksi.
Henkilöstön, rahoituksen ja välineiden muodossa on riittävästi resursseja sen varmistamiseksi, että ASSET-osion käytännöt voidaan toteuttaa tarkoitetulla tavalla. Tämän käytännön toimivuutta voidaan arvioida määrittämällä, onko toivottuja käytäntöjä jäänyt toteuttamatta resurssipulan vuoksi. 
Nämä ovat esimerkkejä ASSET-osion toimintaan osallistuvista henkilöistä:
- Henkilöstö, joka vastaa omaisuusluettelon kehittämisestä ja ylläpidosta, mukaan lukien luettelon attribuutit.
- henkilöstö, joka vastaa omaisuuserien konfiguraationhallinnasta ja muutosten hallinnasta.
- omaisuuden omistajat ja haltijat
Nämä ovat esimerkkejä työkaluista, joita voidaan käyttää ASSET-osion toiminnoissa:
- omaisuusluettelon tietokantojen hallintajärjestelmät
- omaisuuserien muutostenhallintaohjelmistot, kuten tietotekniikan automaatio- ja orkestrointityökalut, joilla parannetaan muutostenhallintatoimien tehokkuutta ja johdonmukaisuutta.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</si>
  <si>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ASSET-osion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ASSET-osiota koskevat toimintaperiaatteet tai muut organisaation ohjeet voivat sisältää seuraavia asioita
- vastuu, valtuudet ja omistajuus ASSET-osion toimintojen suorittamisesta, mukaan lukien omaisuusluettelotietojen kerääminen ja dokumentointi.
- omaisuusluettelon päivittämistä, täsmäytystä ja muutosten valvontaa koskevat ohjeet.
- inventaario-ominaisuuksien dokumentointia koskevat menettelyt, standardit ja ohjeet.
- vastuu, valtuudet ja mekanismit ASSET-osion toiminnoissa tuotettujen tietojen (kuten inventointitietojen ja konfiguraation perustietojen) suojaamiseksi luvattomalta käytöltä tai levittämiseltä.
- inventaarion päivitystiheyttä koskevat vaatimukset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</si>
  <si>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ASSET-osion toimialan toimien odotetut tulokset saavutetaan, ja että heille annetaan asianmukaiset valtuudet toimia ja suorittaa heille osoitetut tehtävät.
Nämä ovat esimerkkejä siitä, miten vastuu ja valtuudet voidaan virallistaa ASSET-osion toimintojen osalta:
- roolien ja vastuualueiden määrittely toimintaperiaatteissa (ks. ASSET-5c).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ASSET-alan tehtävien suorittamisesta ulkoistettujen toimintojen osalta.
- ASSET-osion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</si>
  <si>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ASSET-osion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ASSET-osion tarvitaan taitoja ja tietoja, jotka liittyvät seuraaviin seikkoihin
- IT- ja OT-varojen priorisoinnissa käytettävien kriteerien kehittäminen
- tietovarantojen luokittelu
- omaisuusluetteloiden laatiminen, toteuttaminen ja ylläpito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</si>
  <si>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ASSET-osion toimintojen suorituskykyä varmistaakseen, että ne toteutetaan ASSET-osiota koskevissa suunnitelmissa, toimintaperiaatteissa ja menettelyissä kuvatulla tavalla. Olisi kehitettävä ja kerättävä asianmukaisia mittareita, jotta voidaan havaita poikkeamat suorituskyvyssä ja mitata, missä määrin ASSET-osion toiminnot saavuttavat aiotun tarkoituksensa.</t>
  </si>
  <si>
    <t>Organisaatio kehittää, toteuttaa ja ylläpitää kyberturvallisuusohjelman strategiaa / toimintasuunnitelmaa, joka yksinkertaisimmillaan sisältää luettelon kyberturvallisuustavoitteista ja niihin liittyvistä toimista, toimista ja tehtävistä sekä suunnitelman niiden toteuttamiseksi. C2M2-pohjaisessa ohjelmassa strategian toiminta-alueet voisivat olla linjassa C2M2-osioden ja -tavoitteiden kanssa. Yksi toiminta-alue voisi olla esimerkiksi toimintoalueen omaisuuseriin ja palveluihin vaikuttavien kyberriskien tunnistaminen ja niihin reagoiminen. Yksityiskohtaisemmin kuvattaisiin, miten tämä toiminta on tarkoitus toteuttaa (jälleen C2M2-käytäntöjen mukaisesti, mutta yksityiskohtaisemmin siitä, miten käytännöt on tarkoitus toteuttaa toiminnossa, esimerkiksi käyttämällä tiettyä riskienhallintakehystä).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PROGRAM-1a, PROGRAM-1b, PROGRAM-1c, PROGRAM-1d, PROGRAM-1e, PROGRAM-1f, PROGRAM-1g, PROGRAM-1h.</t>
  </si>
  <si>
    <t>Yksinkertaisimmillaan kyberturvallisuusohjelman strategian / toimintasuunnitelman tulisi sisältää luettelo päämääristä ja tavoitteista sekä ainakin korkean tason suunnitelma toimenpiteistä, toiminnoista ja tehtävistä, jotka on toteutettava niiden saavuttamiseksi. Näiden tavoitteiden olisi tuettava asianmukaisen kyberturvallisuuden tason saavuttamista ja jatkuvaa parantamista sekä organisaation yleisten strategisten tavoitteiden saavuttamista. 
Nämä ovat esimerkkejä kyberturvallisuustavoitteesta ja siihen liittyvistä tavoitteista:
Tavoite: Minimoidaan kyberturvallisuuspoikkeamien vaikutus asiakkaisiin.
Tavoitteet:
- Säilytetään sitoutuminen asiakkaisiin suojaamalla heidän arkaluonteiset tietonsa kyberriskeiltä ja reagoimalla asiantuntevasti ja asianmukaisesti vaikutusten minimoimiseksi poikkeamien sattuessa.
- Tukea palvelujen saatavuutta havaitsemalla nopeasti kyberturvallisuuspoikekamat, jotka voivat johtaa palvelukatkoksiin, ja reagoimalla nopeasti näihin tapahtumiin.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</si>
  <si>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Kyberturvallisuusohjelmastrategia / toimintasuunnitelma laaditaan osana organisaation strategista liiketoimintasuunnittelua, ja siinä käsitellään erityisesti toimia, toimintoja ja tehtäviä, jotka on suoritettava organisaation strategisten tavoitteiden saavuttamisen tukemiseksi ja kriittiseen infrastruktuuriin kohdistuvien riskien hallitsemiseksi organisaation riskinsietokyvyn ja -halukkuuden puitteissa.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</si>
  <si>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Hallinnointi on prosessi, jossa organisaatiolle annetaan strategista suuntaa ja samalla varmistetaan, että se täyttää velvoitteensa, hallitsee asianmukaisesti riskejä ja käyttää taloudellisia ja henkilöresursseja tehokkaasti sen varmistamiseksi, että kyberturvallisuusohjelma tukee ja ylläpitää organisaation strategisia tavoitteita. Hallinnoinnissa keskitytään kyberturvallisuusohjelman valvontaan, ei prosessitehtävien suorittamiseen tai johtamiseen loppuun asti. Esimerkiksi arvokkaan omaisuuden tunnistamisen, määrittelyn ja inventoinnin valvontaprosessi on hallintotehtävä, kun taas näiden tehtävien suorittaminen on osa omaisuuden hallintaa.
Ohjelman valvonta ja hallinnointi voidaan toteuttaa seuraavin keinoin
- virallinen kyberturvallisuuden valvontaryhmä
- C2M2:n käyttöönotto kyberturvallisuusohjelman arvioinnin / mittauksen mallina.
- yksilöimällä ja dokumentoimalla ne organisaation osa-alueet/toiminnot ja omaisuuserät, jotka kuuluvat kyberturvallisuusohjelman piiriin, ja ne, jotka eivät kuulu siihen.
- sen määrittäminen, onko tiedonhallintaa ja tietosuojaa hallinnoitava osana kyberturvallisuusohjelmaa vai erikseen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</si>
  <si>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Kyberturvallisuusohjelman strategia / toimintasuunnitela tulisi sisältää organisaatiokaavio tai jokin muun kuvaava asiakirja, joka sisältää kyberturvallisuusohjelman rakenteen, roolit ja näihin rooleihin liittyvät keskeiset toiminnot. Taulukkoa voidaan käyttää esimerkiksi kuvaamaan osastoja (kuten tietoturvaoperaatiokeskus, SOC), osastojen alatoimintoja (kuten haavoittuvuuksien hallinta), alatoiminnon toimintoja (kuten haavoittuvuuksien skannaus, analysointi ja korjaaminen) ja tarvittaessa organisaatiota, jonka kanssa alatoiminto on ulkoistettu (kuten yrityksen IT).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</si>
  <si>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Tunnistetaan standardeja tai ohjeita, joiden avulla voidaan ottaa käyttöön kyberturvallisuusohjelman käytäntöjä, jotka vaikuttavat kaikkien C2M2-osioiden toimintaan. Nämä voivat olla vain viiteitä lähteisiin, joita organisaatio on käyttänyt/soveltanut laatiessaan suunnitelmaa käytäntöjen toteuttamiseksi. Listaukseen olisi sisällytettävä kaikki politiikassa vaaditut standardit tai ohjeet. Jos organisaatio käyttää C2M2-viitekehystä kyberturvallisuusohjelman toimintojen ohjaamiseen, C2M2 voi olla yksi ohjelmastrategiassa yksilöidyistä ohjeista.
Muita esimerkkejä standardeista ja ohjeista ovat
- National Institute of Standards and Technology (NIST) SP 800 -ohjeet, kuten 800-53, 800-124, 800-61, 800-82, 800-30.
- NIST Framework for Improving Critical Infrastructure Cybersecurity (NIST:n viitekehys kriittisen infrastruktuurin kyberturvallisuuden parantamiseksi).
- Nollaluottamuksen turvallisuusmallit (esimerkiksi NIST SP 800-207).
- Center for Internet Security (CIS) Critical Security Controls (CIS-18).
- Tieto- ja siihen liittyvien teknologioiden valvontatavoitteet (COBIT).
- Kansainvälinen standardointijärjestö (ISO)
- DOE:n energiantoimitusjärjestelmien kyberturvallisuuden hankintaohjeet.
Aiheeseen liittyvät käytännöt:
- Eteneminen: Tämä käytäntö on osa käytäntöjen etenemistä. Käytäntöjen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</si>
  <si>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Viranomaiset asettavat organisaatiolle vaatimustenmukaisuusvaatimuksia. Erilaisia vaatimustenmukaisuusvaatimuksia voidaan soveltaa joihinkin mutta ei välttämättä kaikkiin kyberturvallisuusohjelman piiriin kuuluviin omaisuuseriin. Kyberturvallisuusohjelman tulisi tunnistaa, mitä vaatimustenmukaisuusvaatimuksia ohjelman on täytettävä ja kunkin vaatimuksen laajuus. Vaatimustenmukaisuusvaatimusten kirjaaminen kyberturvallisuusohjelman toimintasuunnitelmaan auttaa varmistamaan, että kyberturvallisuusohjelman sidosryhmät tietävät, mistä ne ovat vastuussa. Strategiaan/toimintasuunnitelmaan voi esimerkiksi sisältyä maininta siitä, että kyberturvallisuusohjelmalta vaaditaan PCI DSS -standardin noudattamista. Organisaatioiden tulisi ottaa huomioon oikeudellisten ja sääntelyvaatimusten erot niillä alueilla, joilla ne toimivat, ja se, miten ne voivat olla ristiriidassa globaalin IT:n, koko yrityksen laajuisen IT:n tai kyberturvallisuuden valvonnan kanssa.
Esimerkkejä vaatimustenmukaisuusvaatimuksista, jotka organisaatioiden on mahdollisesti täytettävä, ovat muun muassa
- North American Electric Reliability Corporation (NERC) Critical Infrastructure Protection (CIP) -standardit.
- Transportation Security Administration (TSA) Pipeline Security Guidelines (putkistojen turvaohjeet).
- Maksukorttiteollisuuden tietoturvastandardit (PCI DSS).
- Kansainvälinen standardointijärjestö (ISO)
- Puolustusministeriön kyberturvallisuuden kypsyysmallin sertifiointi (DoD CMMC).
- Kalifornian kuluttajansuojalaki (CCPA)
- Vuoden 1996 sairausvakuutuksen siirrettävyyttä ja vastuuvelvollisuutta koskeva laki (HIPAA).
- osavaltio- ja paikallistason kyberturvallisuus- ja yksityisyydensuojalainsäädäntöjä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PROGRAM-1a, PROGRAM-1b, PROGRAM-1c, PROGRAM-1d, PROGRAM-1e, PROGRAM-1f, PROGRAM-1g, PROGRAM-1h.</t>
  </si>
  <si>
    <t>Organisaatiolla olisi oltava dokumentoitu prosessi, jolla varmistetaan, että tietyntyyppiset muutokset aiheuttavat kyberturvallisuusohjelman toimitnasuunntielman/strategian päivittämisen. Esimerkki liiketoimintamuutoksesta, joka edellyttää päivittämistä, on liiketoiminnan lisääntynyt alttius kybertapahtumille, kuten uuden toimialan perustaminen. Esimerkki toimintaympäristössä tapahtuvasta muutoksesta, joka saattaa edellyttää päivitystä, olisi uuden, arkaluonteisia tietoja käsittelevän asiakastietojärjestelmän hankinta. Esimerkki yleishyödyllisen laitoksen uhkaprofiilin muutoksesta, joka saattaa edellyttää päivitystä, olisi uhkakuvausraportointi, joka osoittaa, että yleishyödyllisiin laitoksiin kohdistuvat kyberhyökkäykset ovat lisääntyneet.
Aiheeseen liittyvät käytännöt:
- Riippuvuus: Tämän käytännön toteuttaminen edellyttää THREAT-2e:n aiempaa toteuttamista.
- Eteneminen: Tämä käytäntö on osa käytäntöjen etenemistä. Harjoittelun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</si>
  <si>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Kyberturvallisuusohjelman toteuttaminen edellyttää ylimmän johdon tukea. Tuen perusmuotoja ovat resurssien (henkilöstö, välineet ja rahoitus) ja valtuuksien tarjoaminen kyberturvallisuustoimien toteuttamiseen. Tällaisen tuen antaminen edellyttää, että ylemmillä johtajilla itsellään on riittävät ja asianmukaiset valtuudet.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PROGRAM-2a, PROGRAM-2c, PROGRAM-2d.</t>
  </si>
  <si>
    <t>Kyberturvallisuusohjelma on yleensä vastuussa siitä, että kyberturvallisuusohjelman strategiassa/toimintasuunnitelmassa dokumentoidut kyberturvallisuustavoitteet saavutetaan. Kyberturvallisuusohjelmaan sisältyy esimerkiksi toimia, joilla varmistetaan, että käytettävissä on riittävästi henkilöstöä täyttämään ohjelmastrategian / ohjelman toimintasuunnitelman vaatimukset.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</si>
  <si>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Ylimmän johdon näkyvään ja aktiiviseen tukeen voi kuulua muun muassa ylemmän johdon säännöllinen viestintä kyberturvallisuustoimien tärkeydestä ja arvosta, organisaation tuki ohjelman ohjaamiseen tähtäävien toimintaperiaatteiden tai muiden ohjeiden laatimiselle ja toteuttamiselle, palkintojen ja tunnustusohjelmien rahoittaminen henkilöstölle, joka edistää merkittävästi kyberturvallisuustavoitteiden saavuttamista, sekä sen varmistaminen, että kyberturvallisuutta koskevat käsitteet sisällytetään toimittajien ja yhteistyökumppaneiden kanssa tehtäviin sopimuksiin.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</si>
  <si>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Toimintaperiaatteet ilmentävät ylimmän johdon sitoutumista kyberturvallisuusohjelmaan. Se, että ylempi johto ei näennäisesti tue kyberturvallisuuspolitiikkoja/toimintaperiaatteita, heikentää yleensä politiikkojen/toimitanperiaatteiden tehokkuutta, koska sidosryhmät saattavat olettaa, että politiikkoja ei panna täytäntöön tai että niitä on tarkoitus käyttää vain ohjeena eikä vaatimuksena. Ylempien johtajien tulisi viestiä kyberturvallisuuspolitiikkojen/toimintaperiaatteiden merkityksestä organisaation tehtävälle ja hyvinvoinnille ja ilmaista aikomuksensa pitää sidosryhmät vastuussa niiden noudattamisesta.
Aiheeseen liittyvät käytännöt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</si>
  <si>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On tärkeää, että kyberturvallisuusohjelman toteuttamisesta vastaavalla taholla (esimerkiksi tietoturvapäälliköllä) on organisaatiossa tarvittavat ja riittävät valtuudet toteuttaa ohjelmassa määritellyt toimet ja hankkia tarvittavat resurssit ohjelman tukemiseksi.
Aiheeseen liittyvät käytännöt:
- Syöte: PROGRAM-2b:n toteuttaminen tarjoaa syötteen, joista voi olla hyötyä tämän käytännön toteutumisen arvionnissa ja toteuttamisessa.</t>
  </si>
  <si>
    <t>Kyberturvallisuusohjelman sidosryhmät tunnistetaan ja otetaan mukaan käytäntöjen toteuttamiseen. Tähän voi kuulua sidosryhmiä toiminnon sisältä, koko organisaatiosta tai organisaation ulkopuolelta riippuen siitä, miten organisaatio on toteuttanut käytännöt. Sidosryhmiin voivat kuulua projektipäälliköt, liiketoimintaprosessien omistajat ja asianomaisten omaisuuserien ja palvelujen omistajat sekä kyberturvallisuustoimiin osallistuva henkilöstö. Sidosryhmien tunnistaminen ja niiden asianmukainen osallistuminen olisi dokumentoitava jollakin tavalla, esimerkiksi toimenkuvissa tai tiimien työjärjestyksissä.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</si>
  <si>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Olisi oltava käytössä prosessi, jolla arvioidaan säännöllisesti kyberturvallisuusohjelman toimia sen varmistamiseksi, että ne tukevat edelleen kyberturvallisuusohjelman strategian/toimintasuunnitelman päämääriä ja tavoitteita. Toimet, jotka eivät edistä näiden päämäärien ja tavoitteiden saavuttamista, olisi arvioitava sen määrittämiseksi, pitäisikö niitä jatkaa. Myös mahdolliset puutteet tavoitteiden täyttämisessä olisi käsiteltävä.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</si>
  <si>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Tämän käytännön tarkoituksena on antaa lisävarmuutta siitä, että kyberturvallisuuteen liittyvät toimet toteutetaan organisaation kyberturvallisuuspolitiikkojen/toimintaperiaatteiden ja -menettelyjen mukaisesti. Arvioinnin on oltava riippumaton, eli sen on suoritettava kyberturvallisuusohjelman ulkopuolisten arvioijien toimesta organisaation hallintoelimen ohjeiden mukaisesti. Ohjelman toimintaan suoraan osallistuvat henkilöt eivät voi suorittaa arviointia tai antaa lausuntoa ohjelman tehokkuudesta. Tällaisia arviointeja voidaan tehdä sisäisinä ja ulkoisina tarkastuksina, tapahtumien jälkeisinä tarkasteluina ja toimintakyvyn arviointeina, ja niiden olisi oltava hallituksen tai vastaavan ryhmän käynnistämiä ja sille tilivelvollisia. Kehittyneitä kyberturvallisuustekniikoita, kuten uhkien etsimistä ja aktiivista puolustusta, voidaan käyttää, jotta voidaan saada käsitys koko kyberturvallisuusohjelman suorituskyvystä.
Aiheeseen liittyvät käytännöt:
- Syöte: ACCESS-4a:n, ACCESS-4c:n, ARCHITECTURE-6a:n, ARCHITECTURE-6c:n, ASSET-5a:n, ASSET-5c:n, RESPONSE-5a:n, RISK-5a:n, TILAUS-4a:n, TILAUS-4c:n, KOLMANSIEN OSASTOIDEN-3c:n toteuttaminen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</si>
  <si>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Organisaatiolla tulisi olla henkilökuntaa, joka vastaa siitä, että organisaatio on tietoinen kaikista viranomaisilta ja muista lähteistä tulevista sääntelyn vaatimuksista. Kyberturvallisuusohjelman tavoitteiden olisi oltava linjassa kaikkien näiden kyberturvallisuuden kannalta merkityksellisten velvoitteiden kanssa ja tuettava niiden täyttämistä, ja ohjelman olisi kehitettävä ja pantava täytäntöön asianmukaiset menettelyt ja toimet vaatimustenmukaisuuden varmistamiseksi oikea-aikaisesti ja täsmällisesti.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</si>
  <si>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Sen lisäksi, että organisaatio pitää yllä tietoisuutta kaikista alan kyberturvallisuusstandardeista, joita se on velvollinen noudattamaan, sen olisi annettava valituille henkilöille vastuu osallistua alan pyrkimyksiin kehittää kyberturvallisuuskäytäntöjä tai -ohjeita. Esimerkiksi Payment Card Industry -käytännöt on kehitetty luottokorttiteollisuuden sidosryhmien toimesta vapaaehtoista täytäntöönpanoa varten.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</si>
  <si>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PROGRAM-osion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</si>
  <si>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PROGRAM-osion toimintoja, joita ei tällä hetkellä suoriteta ja jotka organisaatio suorittaisi, jos sillä olisi lisää työntekijöitä, rahoitusta tai työkaluja. Lisäksi voidaan pohtia, onko organisaatio ottanut käyttöön kaikki käytännöt, jotka se on ottanut tavoitteekseen, ja tarvitaanko lisäresursseja mahdollisten puutteiden korjaamiseksi.
Henkilöstön, rahoituksen ja työkalujen muodossa on riittävästi resursseja sen varmistamiseksi, että PROGRAM-osion käytännöt voidaan toteuttaa tarkoitetulla tavalla. Tähän sisältyy sekä kyberturvallisuusohjelman käynnistäminen että jatkuva ylläpito. Tämän käytännön toteutumista voidaan arvioida määrittämällä, onko toivottuja käytäntöjä jäänyt toteuttamatta resurssipulan vuoksi.
Nämä ovat esimerkkejä ihmisistä, jotka osallistuvat PROGRAM-osion toimintaan:
- uhkatietojen keräämisestä ja analysoinnista vastaava henkilöstö
- uhkaprofiilien kehittämisestä vastaava henkilöstö
- haavoittuvuusarvioinneista vastaava henkilöstö
Nämä ovat esimerkkejä työkaluista, joita voidaan käyttää PROGRAM-osion toiminnoissa:
- Uhkaprofiilien luomiseen käytettävät tekniikat ja välineet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</si>
  <si>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PROGRAM-osion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Ohjelman toimialan toimintoja koskevat toimintaperiaatteet tai muut organisaation ohjeet voivat sisältää seuraavia seikkoja
- vastuu, valtuudet ja omistajuus PROGRAM-osion toimintojen suorittamisesta. 
- sponsorointilausumat, kuten lausumat, jotka kuvastavat ylemmän tason johtajien sitoutumista kyberturvallisuuden hallintaan.
- luettelo käynnistävistä tekijöistä, jotka käynnistävät kyberturvallisuustoimien riippumattoman tarkastelun.
- menetelmät, joilla mitataan toimintaperiaatteiden noudattamista, myönnettyjä poikkeuksia ja toimintaperiaatteiden rikkomuksia.
- menettelyt poikkeusten myöntämistä ja hallinnointia varten</t>
  </si>
  <si>
    <t>Tämän käytännön tarkoituksena on, että tietyt henkilöt (tai henkilöt tietyissä rooleissa) ovat vastuussa siitä, että varmistetaan, että PROGRAM-osion toiminnalta odotetut tulokset saavutetaan, ja että heille annetaan asianmukaiset valtuudet toimia ja suorittaa heille osoitetut tehtävät.
Nämä ovat esimerkkejä siitä, miten vastuu ja valtuudet voidaan virallistaa PROGRAM-osion toimintojen osalta:
- roolien ja vastuualueiden määrittely toimintaperiaatteissa
- tehtäväkuvausten laatiminen ja niihin liittyvien suorituksenhallintatoimien toteuttaminen.
- prosessitehtävien ja niihin liittyvän vastuun sisällyttäminen toimenkuvauksiin.
- kehitetään ja pannaan täytäntöön sopimukset (mukaan lukien palvelutasosopimukset) ulkoisten yksiköiden kanssa vastuun ja valtuuksien määrittämiseksi ulkoistettuja toimintoja koskevien PRORGRAM-osioon alaan kuuluvien tehtävien suorittamisesta.
- sisällyttämällä PROGRAM-osion alaan kuuluvat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</si>
  <si>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PROGRAM-osion toimintojen suorittamiseen, ja yksilöitävä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PROGRAM-osion taitoja ja tietoja tarvitaan seuraavissa asioissa
- kyberturvallisuusohjelman strategian ja rakenteen kehittäminen
- politiikan kehittäminen, levittäminen ja täytäntöönpano
- riittävien resurssien tarjoaminen kyberturvallisuusohjelmastrategian täytäntöönpanoa varten.
Lisäksi on pohdittava, miten tämän alan henkilöstön kehittämää tietämystä olisi hallinnoitava ja jaettava. Tähän sisältyy sen määrittäminen, mitä prosesseja ja välineitä tietämyksen jakamiseen olisi käytettävä, ja sen määrittäminen, kuka on vastuussa sisäisen tietämyksen parhaasta mahdollisesta hyödyntämisestä.</t>
  </si>
  <si>
    <t>Organisaation tulisi mitata (PROGRAM) kyberturvallisuusohjelma-osion toimintojen suorituskykyä varmistaakseen, että ne toteutetaan ohjelmatoimialaa koskevissa suunnitelmissa, toimintaperiaatteissa ja menettelyissä kuvatulla tavalla. Olisi kehitettävä ja kerättävä asianmukaisia mittareita, jotta voidaan havaita poikkeamat suorituskyvyssä ja mitata sitä, missä määrin ohjelmatoiminnot saavuttavat aiotun tarkoituksensa.</t>
  </si>
  <si>
    <t>Perustetaan yhteyspiste todettujen tai epäiltyjen kyberturvallisuustapahtumien ilmoittamista varten, esimerkiksi neuvontapalvelu (helpdesk). Kyseisen henkilön, roolin tai ryhmän yhteystiedot olisi saatettava kaikkien toiminnon sidosryhmien tietoon. Yhteyshenkilön, roolin, ryhmän tulee tuntea kyberturvallisuuskäytännöt ja -ongelmat ja pystyä dokumentoimaan raportoituja tapahtumatietoja tarkasti ja mahdollisesti jopa suorittamaan perusvianmääritystä. Vaihtoehtoisesti tai lisäksi tapahtumista voidaan ilmoittaa sisäisen järjestelmän, kuten intranetissä olevan virtuaalisen help deskin, kautta.
Aiheeseen liittyvät käytännöt:
- Eteneminen: Tämä käytäntö on osa useiden käytäntöjen etenemistä. Käytäntöjen eteneminen on joukko toisiinsa liittyviä käytäntöjä, jotka edustavat yhä täydellisempiä tai edistyneempiä toimintojen toteutuksia. Ensimmäisen etenemisen käytäntöjä ovat: RESPONSE-1a, RESPONSE-1b, RESPONSE-1c, RESPONSE-1f. Toisen etenemisen käytäntöjä ovat: RESPONSE-1a, RESPONSE-2f.</t>
  </si>
  <si>
    <t>Organisaation olisi määriteltävä kyberturvallisuustapahtumien havainnointikriteerit, joissa määritellään, mikä erottaa kyberturvallisuustapahtumat lukuisista muista tapahtumista. Näiden kriteerien olisi liityttävä toimintojen toteuttamisen kannalta tärkeiden IT-, OT- ja tietovarantojen kyberturvallisuusvaatimuksiin. Kriteerien avulla organisaatio voi keskityä/priorisoida tärkeisin resursseihin (ihmisiä, työkaluja jne.) kohdistuvat tapahtumat, jotka voivat mahdollisesti vaikuttaa kyseisten omaisuuserien tuottavuuteen ja toimintaan. Mitä tulee siihen, "mistä etsiä kyberturvallisuustapahtumia", muista ottaa huomioon mahdolliset tapahtumat, jotka ovat kolmansien osapuolien raportoimia, kuten pilviresurssien tarjoajilta tulevat raportit.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</si>
  <si>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Kaikki, mikä on kyberturvallisuustapahtuma RESPONSE-1b kohdassa määriteltyjen kriteerien mukaisesti, olisi dokumentoitava johdonmukaisesti. Organisaation olisi päätettävä, mitä yksityiskohtia tapahtumista olisi dokumentoitava, jotta voidaan esimerkiksi (1) tehdä päätöksiä tapahtumien julistamisesta poikkeamaksi, (2) kerätä tietoja tapahtumista, joita organisaatio mahdollisesti seuraa tarkemmin, ja (3) korreloida tapahtumatietoja, jos organisaatio tekee niin.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RESPONSE-1a, RESPONSE-1b, RESPONSE-1c, RESPONSE-1f.</t>
  </si>
  <si>
    <t>Tapahtumien korrelaatio voi auttaa tunnistamaan ongelmia, jotka voivat olla vakavampia kuin silloin, kun tapahtumia tarkastellaan itsenäisesti. Esimerkiksi brute force -hyökkäyksiä voidaan häivyttää toteuttamalla ne useista koneista, jolloin voidaan kiertää esimerkiksi perinteiset tunnusten lukitussäännöt, jotka koskevat 3 tai 5 epäonnistunutta kirjautumista yhdestä IP-osoitteesta. Ongelma tunnistetaan vakavammaksi vasta, kun sitä tarkastellaan laajemmassa yhteydessä. Tapahtumien korrelaatio edellyttää kahden tai useamman tapahtuman vertailua ja tapahtumien välisten mahdollisten suhteiden määrittämistä. 
Nämä ovat esimerkkejä korrelaatiotoiminnoista:
- Samasta tietolähteestä peräisin olevien erillisten tapahtumien tarkasteleminen ja vertailu.
- Eri tietolähteistä peräisin olevien erillisten tapahtumien tarkastelu ja vertailu.
- Tapahtumien tarkastelu ja vertailu ajan kuluessa yhteisten ominaisuuksien löytämiseksi.</t>
  </si>
  <si>
    <t>Tapahtumien havaitseminen riippuu pitkälti siitä, missä määrin organisaatioon mahdollisesti vaikuttavien tapahtumien kirjo on tiedostettu. Yksi hyödyllinen lähde organisaation tapahtumatietoisuuden laajentamisessa ovat riskit, jotka on tunnistettu ja joita käsitellään organisaation riskienhallintaprosessissa. (Katso RISK-2a.) 
Hälytyksiä olisi kehitettävä toimimaan varhaisvaroitusindikaattoreina kullekin riskille tai uhalle. Jotta tapahtumien havaitsemistoimia voitaisiin mukauttaa organisaation uhkaprofiilin perusteella, organisaatioiden olisi tarkasteltava kohteena olevia omaisuuseriä, tavoitteita ja hyökkäysmenetelmiä, joita uhkatoimijat voivat käyttää, ja viritettävä hälytykset sen mukaisesti. Jos esimerkiksi uhkaraportointi osoittaa, että uhkatoimijat kohdentavat hyökkäykset tiettyihin SCADA-järjestelmiin, olemassa olevia hälytyksiä voidaan muuttaa siten, että ne käynnistyvät poikkeavuuksista, jotka vastaavat kyseisen uhkatoimijan toiminnan tunnusmerkkejä.
Aiheeseen liittyvät käytännöt:
- Riippuvuus: Tämän käytännön toteuttaminen edellyttää THREAT-2e:n aiempaa toteuttamista.
- Input From: RISK-2a:n toteuttaminen antaa tietoa, josta voi olla hyötyä tämän käytännön toteuttamisessa.</t>
  </si>
  <si>
    <t>Tilannetietoisuutta ylläpitävien toimien avulla kerättyjä tietoja tarkastellaan ja käytetään kyberturvallisuustapahtumien tunnistamisessa. Näitä tietoja voidaan kerätä useista eri lähteistä, myös organisaation eri toiminnoista ja organisaation ulkopuolelta.
Aiheeseen liittyvät käytännöt:
- Syöte: SITUATION-3d ja SITUATION-3f tarjoavat panoksen, joka voi olla hyödyllinen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</si>
  <si>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Kyberturvallisuuteen liittyvien poikkeamien ilmoittamiskriteerejä käytetään sen määrittämiseksi, pitäisikö tapahtumaa käsitellä poikkeamana ja tapahtuman vakavuuden määrittämiseksi. Luokitteluasteikko, kuten korkea, keskisuuri ja matala, voi auttaa viestimään poikkeaman vakavuudesta sidosryhmille ja auttamaan toteutettavien vastatoimien priorisoinnissa. 
Poikkeamaksi julistamisen kriteerit olisi kehitettävä kokemuksen perusteella ja ne voidaan osittain johtaa riskinarviointikriteereistä (kuten vaikutuskynnyksistä), jotka on laadittu osana riskinhallinnan toimintoja. Kriteerit voivat perustua tapahtuman tyyppiin (kuten luvaton pääsy), vaikutuksen tasoon (esim. paikallinen vs. koko organisaation laajuinen), vaikutuksen tyyppiin (sisäiset järjestelmät vs. kriittiset ulkoiset palvelut), vaatimustenmukaisuusvelvoitteisiin (vain sisäinen vs. raportoitava tapahtuma) tai keskimääräiseen toipumisaikaan. Joidenkin tapahtumien osalta tapahtuman havaitsemisen ja poikkemaksi määrittämisen välinen aika voi olla välitön, jolloin lisäanalyysejä ei tarvita juurikaan. Toisissa tapauksissa organisaatio voi haluta hyödyntää aiemmin kehitettyjä kriteerejä, joiden avulla se voi ohjata poikkeman määrittämistä.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</si>
  <si>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Kyberturvallisuustapahtumien analysointi auttaa organisaatiota keräämään lisätietoa tapahtumien ratkaisemiseksi ja avuksi poikkeamien ilmoittamisessa, käsittelyssä ja niihin reagoimisessa. Analyysi voi koostua tapahtumien luokittelusta, korreloinnista ja priorisoinnista. Analyysin avulla organisaatio määrittää tapahtuman tyypin ja laajuuden (esim. fyysinen vs. tekninen), korreloiko tapahtuma muiden tapahtumien kanssa (määrittääkseen, ovatko ne oireet suuremmasta asiasta, ongelmasta tai vaaratilanteesta) ja missä järjestyksessä tapahtumia olisi käsiteltävä tai antaa ne poikkeaman määrittämistä, käsittelyä ja reagointia varten. Analyysi auttaa organisaatiota myös määrittämään, onko tapahtuma siirrettävä organisaation tai ulkopuolisen henkilöstön (poikkeamanhallintahenkilöstön ulkopuolella) käsiteltäväksi lisäanalyysiä ja -ratkaisua varten.
Aiheeseen liittyvät käytännöt:
- Syöte: RESPONSE-1a:n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</si>
  <si>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Jokaisella organisaatiolla on monia ainutlaatuisia tekijöitä, jotka on otettava huomioon määritettäessä, milloin tapahtuma olisi julistettava poikkeamaksi. Kokemuksen myötä organisaatiolla voi olla perusjoukko tapahtumatyyppejä, jotka määrittelevät tavanomaiset poikkeamat, kuten haittaohjelmat, luvaton pääsy käyttäjätilille tai palvelunestohyökkäys. Todellisuudessa poikkeaman määrittäminen voi kuitenkin tapahtua tapahtumakohtaisesti.
Organisaation on määriteltävä poikkeaman määrittelyn kriteerit, jotta se voi ohjata organisaatiota määrittämään, milloin kyseessä on poikkeama (erityisesti jos poikkemaksi määrittäminen ei ole välittömästi ilmeistä). Poikkeman määrityskriteereihin olisi sisällyttävä tekijöitä, jotka osoittavat mahdollisen vaikutuksen toimintoon, kuten seuraavat:
- mahdolliset turvallisuusvaikutukset
- toiminnallinen vaikutus (vaikutuksen kohteena olevien omaisuuserien tärkeysjärjestys ja laajuus).
- tietovaikutus (vaikutus tietovaroihin)
- poikkemasta toipuminen (poikkeamasta toipumiseen tarvittavat resurssit).
- poikkeaman mahdollinen syy (ilkivaltainen toiminta vs. tahaton toiminta).
Lisäksi poikkeaman määrityskriteereissä olisi otettava huomioon vaikutus organisaation kyberturvallisuustavoitteisiin, kuten seuraavat:
- mahdolliset taloudelliset tappiot
- niiden asiakkaiden määrä, joihin vahinko kohdistuu
- tärkeän IT-järjestelmän keskeytyminen
- asiakastietojen varastaminen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</si>
  <si>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RESPONSE-2c:n mukaisesti vahvistettuja kyberturvallisuuden poikkeaman määrityskriteerejä käytetään sen määrittämiseksi, onko tapahtuma poikkeama. Poikkemaksi määrittäminen käynnistää RESPONSE-3:n mukaiset poikkeman hallintatoimet.
Aiheeseen liittyvät käytännöt:
- Syöte: RESPONSE-2c:n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</si>
  <si>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Jotta poikkeamien  havaitsemis- ja reagointiprosessiin tehdyt investoinnit voidaan maksimoida, poikkeamien määrittämiskriteerit olisi säilytettävä siten, että ne heijastavat organisaation kehittyvää riskinsietokykyä ja uhkaympäristöä. Lisäksi kriteerien päivittäminen saatujen kokemusten perusteella voi auttaa organisaatiota toimimaan tehokkaammin ja vaikuttavammin tulevien tapahtumien käsittelyssä.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</si>
  <si>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Dokumentoinnilla ja seurannalla varmistetaan, että poikkeama etenee asianmukaisesti poikkeamanhallinna prosessin läpi ja, mikä tärkeintä, se suljetaan, kun asianmukainen reagointi ja poikkeaman jälkeinen tarkastelu (lessons learned?) on saatu päätökseen.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RESPONSE-2b, RESPONSE-2d, RESPONSE-2f, RESPONSE-2i.  
- Toisen etenemisen käytäntöjä ovat: RESPONSE-1a, RESPONSE-2f.</t>
  </si>
  <si>
    <t>Poikkeamista, joihin on reagoitava, on ilmoitettava sidosryhmille, joiden osallistaminen on tarpeen asianmukaisen ja oikea-aikaisen ratkaisun toteuttamiseksi, hallinnoimiseksi ja loppuun saattamiseksi.
Tapahtumista ja poikkeamista ilmoittamisessa olisi noudatettava SITUATION-3d kohdassa määriteltyjä raportointivaatimuksia. Organisaation poikkeama/häiriötilanteista koskevalla virheellisellä viestinnällä tai virheellisellä tiedottamisella voi olla vakavia vaikutuksia, jotka ylittävät huomattavasti itse poikkeaman mahdollisesti aiheuttamat vahingot. Siksi toiminnon on hallinnoitava viestintää ennakoivasti, kun poikkeamia havaitaan, ja koko niiden elinkaaren ajan.
Aiheeseen liittyvät käytännöt:
- Riippuvuus: Tämän käytännön toteuttaminen edellyttää TILAUS-3d:n ennakkototeuttamista.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</si>
  <si>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Kun poikkeamien määrityskriteerit sovitetaan yhteen RISK-3b:ssä vahvistettujen riskikriteerien kanssa, varmistetaan, että organisaatio tunnistaa ja käsittelee poikkeamat, joihin liittyy riskejä, joista organisaatio on erityisen huolissaan.
Aiheeseen liittyvät käytännöt
- Riippuvuus: Tämän käytännön toteuttaminen edellyttää RISK-3b:n ennakkototeutusta.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</si>
  <si>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Poikkeamien korrelaatio voidaan tehdä analyysin, poikkeamien seurantatyökalujen, poikkeamaluokkien käytön ja lokien termien vastaavuuden avulla. Esimerkiksi järjestelmään pääsyn lokit voidaan tarkistaa järjestelmän todennusvirheiden varalta, ja niiden IP-osoitteet voidaan suhteuttaa tiedustelulähteiden kautta kerättyihin tunnettujen haittaohjelmien IP-osoitteisiin.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</si>
  <si>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Määrittele roolit ja vastuualueet, joita tarvitaan kyberturvallisuuden poikkeamien reagointitoimien suorittamiseen, ja varmista, että henkilöstö on nimetty näihin rooleihin ja että heillä on tarvittavat taidot. Henkilöstölle olisi annettava riittävä itsenäisyys ja valtuudet tehtäviensä suorittamiseen. Organisaatio voi laatia toimenkuvia kyberturvallisuuden poikkeamiin reagoinnin/vasteen rooleja ja vastuualueita varten ja seurata osaamisvajeita ja puutteita henkilöstön saatavuudessa, jotta sopivaa henkilöstöä voidaan palkata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</si>
  <si>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Poikkeamiin reagoiminen kuvaa toimia, joita organisaatio toteuttaa estääkseen tai rajoittaakseen poikkeaman vaikutuksia sen aikana tai pian sen jälkeen, kun se on tapahtunut. Reagoinnin laajuus, laajuus ja laajuus vaihtelevat suuresti poikkeaman luonteesta riippuen. Tähän voivat sisältyä mahdolliset poikkeamat, jotka voivat johtua uusista haavoittuvuuksista tai teknologisesta kehityksestä, joilla voi olla merkittävä potentiaalinen vaikutus organisaatioon, kuten yleisesti käytettyjen teknologioiden haavoittuvuudet (esim. MS17-010) ja uudet teknologiat, jotka heikentäisivät nykyisten kyberturvallisuuden kontrollien/hallintatoimien tehokkuutta (esim. kvanttilaskenta). Poikkeamiin reagoiminen voi olla niinkin yksinkertaista kuin käyttäjille suunnattu viestintä, jotta he välttäisivät tietyn tyyppisten sähköpostiviestien avaamista tai niin monimutkaista kuin palvelujen jatkuvuussuunnitelmien toteuttaminen, joka edellyttää palvelujen ja toimintojen siirtämistä muualla sijaitsevalle palveluntarjoajalle. 
Poikkeamiin reagointiin liittyviä toimia voivat olla esimerkiksi vahinkojen rajoittaminen (esimerkiksi ottamalla laitteisto tai järjestelmät pois käytöstä), viestiminen häiriöstä omaisuuden omistajille sekä korjaavien toimien ja valvontatoimien kehittäminen ja toteuttaminen.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</si>
  <si>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Kyberturvallisuuspoikkeamiin reagoivan henkilöstön on tiedettävä, mitä tietoja poikkeamista on raportoitava eri sisäisille ja ulkoisille sidosryhmille, missä aikataulussa ja onko olemassa rajoituksia (kuten jaettavien tietojen oikeudellinen tarkastelu). Jos mahdollista, annetaan yhdelle henkilölle vastuu poikkeaman raportoinnista koko sen keston ajan, jotta viestintä pysyy yhtenäisenä tapahtuman edetessä. Pidä sidosryhmien yhteystiedot ajan tasalla. Sidosryhmiin voi kuulua henkilöstöä kuten lakiasiain edustajia, jotka eivät osallistu suoraan poikkeamaan reagointiin, mutta joille on tiedotettava asiasta, jotta organisaation toimintaa voidaan ylläpitää.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</si>
  <si>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Organisaation olisi laadittava hyvin jäsennelty ja kattava suunnitelma, jossa kuvataan poikkeamien hallintamenettelyt, jotta reagointitoimet ovat toistettavissa, ne suoritetaan samalla tarkkuudella stressitilanteissa ja niiden tulokset ovat johdonmukaisia. Organisaatio voi halutessaan tutustua olemassa oleviin ohjeisiin tai ulkopuoliseen asiantuntemukseen saadakseen tietoa poikkeamanhallinnan parhaista käytännöistä.
Nämä ovat esimerkkejä poikkeamien torjuntatoimista, jotka voitaisiin kuvata suunnitelmassa: 
- vahinkojen rajoittaminen; 
- todisteiden kerääminen; 
- tiedottaminen sidosryhmille, mukaan lukien omaisuuden omistajat ja vaaratilanteen omistajat; 
- yhteydenpito vastuuryhmän jäseniin - mukaan luettuina varaviestintä- tai taajuusalueen ulkopuoliset viestintämenetelmät; 
- korjaavien toimien ja kontrollien / hallintatoimien kehittäminen ja toteuttaminen; 
- jatkuvuus- ja palautumissuunnitelmien tai muiden hätätoimien toteuttaminen; 
- saatujen kokemusten tarkastelu; 
- toimintatyypit/toiminta, joita olisi vältettävä torjunnan aikana.
Suunnitelmaan olisi sisällytettävä toimia, jotka koskevat kaikkia poikkeaman elinkaaren vaiheita (esimerkiksi erittely, eskalointi, käsittely, viestintä, koordinointi ja päättäminen). Poikkeamiin reagointisuunnitelmien olisi oltava riittävän kattavia, jotta niissä voidaan käsitellä organisaatioon mahdollisesti vaikuttavia poikkeamatilanteita ylätasolla. Poikkeamiin reagointisuunnitelmissa olisi käsiteltävä myös mahdollisia poikkeamia, jotka voivat johtua uusista haavoittuvuuksista tai teknologisesta kehityksestä, joilla voi olla merkittävä vaikutus organisaatioon, kuten yleisesti käytettyjen teknologioiden haavoittuvuudet (esim. MS17-010) ja uudet teknologiat, jotka heikentäisivät nykyisten kyberturvallisuuden hallintatoimien/kontrollien tehokkuutta (esim. kvanttilaskenta).
Osana poikkeamiin reagoinnin suunnittelua organisaatiot voivat pohtia, mitä oikeudellisia sopimuksia erityyppisissä reagointiskenaarioissa saatetaan tarvita (esim. ulkopuolisen työntekijän valtuuttaminen tarkastelemaan järjestelmää, ulkopuolisten organisaatioiden avun hankkimiseen liittyvät sopimukset) ja onko oikeudellisen tarkastelun suorittaminen etukäteen perusteltua. Koska operatiivisten toimien toteuttamiseen käytettävä teknologia siirtyy yhä enemmän hajautettuihin ja liikkuviin vaihtoehtoihin, organisaatiot voivat lisäksi pohtia, ovatko poikkeamanhallintaan liittyvät resurssit fyysisesti käytettävissä vastatoimien aikana ja mitä etätyöskentelyvalmiuksia voi olla tarpeen.
Aiheeseen liittyvät käytännöt:
- Syöte: RESPONSE-4a:n ja RESPONSE-4h:n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</si>
  <si>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Organisaation olisi toteutettava poikkeamiin reagoiminen määriteltyjen suunnitelmien ja menettelyjen perusteella. Tähän voi sisältyä reagoiminen todellisiin tai mahdollisiin tapahtumiin, jotka johtuvat merkittävistä haavoittuvuuksista.
Organisaation olisi tarkastettava, onko käytettävissä riittävästi resursseja poikkeamanhallintasuunnitelmassa määriteltyjen tehtävien suorittamiseen. Tämä voi edellyttää, että ennen poikkeamaa on tehtävä yhteistyötä muiden tahojen kanssa, jotta voidaan laatia teknistä apua koskevat pyynnöt valvontaviranomaisille ja julkishallinnon yksiköille, tehdä keskinäisiä avunantosopimuksia vertaisorganisaatioiden kanssa tai tehdä sopimuksia ja sopimuksia palveluntarjoajien kanssa. Nämä sopimukset voidaan valmistella etukäteen, jotta ne voidaan ottaa käyttöön välittömästi, kun toimintaa tarvitaan. Lisäksi voi olla hyödyllistä selvittää etukäteen pääsyoikeudet poikkamaan reagointiin osallistuville henkilöille, jotta vältetään viivytykset, joita tunnisteiden myöntäminen, pääsyn myöntäminen ja pakolliset koulutukset voivat aiheuttaa. 
Kun poikkeaman hallintaprosessi on saatu päätökseen, organisaation olisi suoritettava tarkastuksia tai arviointeja sen määrittämiseksi, noudatetaanko määriteltyjä suunnitelmia ja menettelyjä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</si>
  <si>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Kyberturvallisuuden poikkeamien torjuntatoimet saattavat edellyttää eri sidosryhmien, kuten viestintäryhmän jäsenten ja lakimiesten, osallistumista eri puolilta organisaatiota. Nämä sidosryhmät voivat tukea toimia, joilla pyritään lieventämään mahdollisia mainehaittoja kyberturvallisuuspoikkeamaan reagoimisen aikana ja sen jälkeen. Organisaatioiden olisi pohdittava, millainen viestintä voi olla tarpeen, jotta sisäiset ja ulkoiset sidosryhmät pysyvät ajan tasalla toipumistoimien aikana. Esimerkiksi johtajille ja johtoryhmille voi olla tarpeen tiedottaa, jos tiettyjä toipumistoimia toteutetaan tai jos poikkemanhallintatiimi toteaa, että poikkeama voi aiheuttaa organisaatiolle mainetta vahingoittavaa haittaa.
Huomaa, että organisaatioilla on usein käytössä kriisiviestintäsuunnitelma, joka on erillinen ja erillään kyberturvallisuuden poikkeamien torjuntasuunnitelmista. Tällöin kyberturvallisuustapahtumien torjuntasuunnitelmassa olisi viitattava kriisiviestintäsuunnitelmassa määriteltyyn prosessiin ja hyödynnettävä sitä, kun toteutetaan poikkeamanhallintaan kuuluvaa viestintää sisäisille ja ulkoisille sidosryhmille. Jos tällainen suunnitelma on olemassa, sitä voidaan pitää tehokkaana korvikkeena käytännölle RESPONSE-3f, mutta vain, jos siihen viitataan nimenomaisesti poikkeamanhallintasuunnitelmissa. 
Aiheeseen liittyvät käytännöt:
- Tietojen jakaminen: Tämä käytäntö on osa monialaisten käytäntöjen ryhmää, joka mahdollistaa tietojen jakamisen organisaation sidosryhmien kanssa. Näitä ovat mm: THREAT-1i, THREAT-2h, THREAT-2k, RISK-1c1d, SITUATION-3a, SITUATION-3c, SITUATION-3d, SITUATION-3e, RESPONSE-2g, RESPONSE-3c, RESPONSE-3f.
- Eteneminen: Tämä harjoitus on osa harjoituksen etenemistä. Harjoitusten eteneminen on toisiinsa liittyvien harjoitusten ryhmä, joka edustaa yhä täydellisempiä tai edistyneempiä toimintojen toteutuksia. Tämän jakson harjoitukset ovat seuraavat: RESPONSE-3a, RESPONSE-3d, RESPONSE-3f, RESPONSE-3g, RESPONSE-3h, RESPONSE-3i.</t>
  </si>
  <si>
    <t>Asianmukainen etukäteissuunnittelu voi auttaa organisaatiota luomaan, dokumentoimaan ja varaamaan henkilöstön poikkeamien hallintavalmiutta varten. Suunnitteluprosessiin olisi kuuluttava harjoituksia, joissa poikkeamanhallintasuunnitelman toimivuus, tarkkuus ja täydellisyys asetetaan kyseenalaiseksi. Harjoitukset olisi suoritettava organisaation määrittelemissä olosuhteissa ja organisaation määrittelemin aikavälein. Skenaariopohjaiset harjoitukset, jotka kattavat useita skenaariotyyppejä ja joihin sisältyy ulkoisia kriisejä (esim. tulva tai pandemia), voivat olla hyödyllisiä sellaisten odottamattomien kyberturvallisuusvaikutusten havaitsemisessa, jotka eivät johdu kyberturvallisuuspoikkeammista. Harjoitusten tulokset olisi dokumentoitava, samoin kuin kaikki asiaankuuluvat tiedot organisaation valmiustasosta poikkeamatilanteiden varalta.
Harjoituksia suunniteltaessa organisaatioiden olisi huomioitava myös koordinointi asianmukaisten sidosryhmien kanssa (mukaan lukien kolmannet osapuolet tai palveluntarjoajat) erityyppisten tieto-, IT- ja OT-omaisuuserien osalta, jotka voivat kuulua harjoitusten piiriin, kuten virtualisoidut-, säännellyt-, pilvi- ja mobiiliomaisuuserät. Merkittävä riippuvuus palveluntarjoajista normaalien operaatioiden aikana voi olla osoitus siitä, että palveluntarjoajilta tarvittavan tuen tarve kasvaa häiriötilanteisiin reagoitaessa. Lisäksi harjoitukset tarjoavat tilaisuuden tunnistaa ja viestiä, millaisia toimia olisi vältettävä vastatoimien aikana.
Organisaatiot voivat myös harkita normaaleista käytännöistä ja menettelytavoista poikkeavan toiminnan harjoittelua sisällyttämällä poikkeamien harjoittelun osaksi harjoitusskenaariota.
Aiheeseen liittyvät käytännöt:
- Syöte: RESPONSE-4i sisältää tietoja, joista voi olla hyötyä tämän käytännön toteuttamisessa.
- Eteneminen: Tämä käytäntö on osa useiden käytäntöjen etenemistä. Harjoitusten eteneminen on toisiinsa liittyvien käytäntöjen ryhmä, joka edustaa yhä täydellisempiä tai edistyneempiä toimintojen toteutuksia. Ensimmäisen harjoittelujakson harjoitukset ovat seuraavat: RESPONSE-3a, RESPONSE-3d, RESPONSE-3f, RESPONSE-3g, RESPONSE-3h, RESPONSE-3i.
- Toisen vaiheen käytännöt ovat seuraavat: RESPONSE-3g, RESPONSE-3k.</t>
  </si>
  <si>
    <t>Määritellään ja toteutetaan toimia, joilla kerätään kokemusperäistä tietoa poikkeamanhallintaan osallistuvilta henkilöiltä merkittävien poikkeamien jälkeen, kuten "hotwash"-istunnot tai kommenttien kerääminen tiimin wikiin. Osallistujat voisivat antaa palautetta siitä, miten hyvin poikkeamanhallintasuunnitelmaa noudatettiin, millaisia puutteita tarvittavissa resursseissa oli ja mitkä toimet toimivat hyvin ja mitkä eivät. Päivitetään poikkeamanhallintasuunnitelmaa tarvittaessa saatujen kokemusten perusteella.
Huomaa, että termiä "saadut kokemukset" käytetään yleisessä, yleisessä merkityksessä eikä se liity missään erityisessä asetuksessa tai ohjeessa käytettyihin määritelmiin.
Aiheeseen liittyvät käytännöt:
- Edistyminen: Tämä käytäntö on osa useiden käytäntöjen etenemistä. Käytäntöjen eteneminen on toisiinsa liittyvien käytäntöjen ryhmä, joka edustaa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</si>
  <si>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Tämä voi tarkoittaa virallisen tutkimuksen tekemistä poikkeamaan johtaneista syistä, tavoista, joilla organisaatio reagoi vaaratilanteeseen, sekä hallinnollisista, teknisistä ja fyysisistä hallintapuutteista, jotka ovat saattaneet mahdollistaa poikkeaman tapahtumisen. Organisaatio voi käyttää yleisesti saatavilla olevia tekniikoita (kuten syy-seuraus-kaavioita) syy-seurausanalyysin tekemiseen, jotta voidaan ehkäistä samantyyppiset ja vaikutuksiltaan samanlaiset poikkeamat tulevaisuudessa. Näissä toimissa havaitut tarpeelliset parannukset olisi tehtävä, kuten päivitettävä poikkeamien torjuntasuunnitelma tai mukautettava suojausstrategioita ja valvontatoimia. Tämäntyyppinen analyysi voi myös tunnistaa organisaatiossa korkeamman tason ongelmia ja johtaa muutoksiin muilla aloilla, kuten tietoverkkoriskistrategiassa, haavoittuvuuksien hallintamenettelyissä tai uhka-analyysiprosessissa.
Huomattakoon, että termejä perussyyanalyysi ja korjaavat toimet käytetään yleisessä, yleisessä merkityksessä, eivätkä ne liity mihinkään tiettyyn asetukseen tai ohjeeseen sisältyviin määritelmiin.
Poikkeukset toimintaperiaatteisiin, jotka on otettu käyttöön häiriötilanteeseen reagoitaessa, olisi tarkistettava toipumisen jälkeen niiden vaikutusten osalta kyberturvallisuuden valvontaympäristöön (esim. valvontakeskustoimintojen siirtäminen vain paikan päällä tapahtuvasta toiminnasta etäkäyttöön).
Poikkeusten hallinnointimenettelyihin olisi sisällyttävä vaatimukset, jotka koskevat muutosten arviointia sen jälkeen, kun toiminta on palannut normaaliksi, mukaan lukien se, pitäisikö muutokset pitää voimassa. Lisätarkastelu voi olla hyödyllistä tiettyjen muutostyyppien, kuten uusien laitteiden, uusien sovellusten ja käyttöoikeuksien muutosten osalta.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</si>
  <si>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Tapahtumasta voi tulla organisaatiolle poikkeama, joka saattaa rikkoa paikallisia, osavaltion tai liittovaltion sääntöjä, lakeja ja määräyksiä. Tätä ei useinkaan tiedetä tapahtuman tutkinnan alkuvaiheessa, joten organisaation on oltava tarkkaavainen, että kaikki tapahtuman ja poikkeaman todistusaineisto käsitellään asianmukaisesti, jos siviili- tai rikosoikeudellinen asia tulisi kyseeseen.
Jotta todistusaineisto voidaan kerätä, dokumentoida ja säilyttää asianmukaisesti, organisaatiolla on oltava prosesseja näitä toimintoja varten, ja prosessien on oltava kaikkien niiden työntekijöiden tiedossa, jotka osallistuvat poikkeaman elinkaaren johonkin vaiheeseen. Koska ei ole tiedossa, johtaako tapahtuma tai poikkeama oikeustoimiin, organisaation on myös harkittava lakiosaston ja mahdollisesti esimerkiksi poliisin varhaista osallistumista poikkeaman tunnistamis- ja analysointiprosessiin, jotta vältetään todisteiden säilyttämiseen, tuhoamiseen ja peukalointiin liittyvät ongelmat.
Huomaa, että "muut ulkoiset tahot" voivat sisältää kolmansia osapuolia, kuten pilviresurssien tarjoajia.</t>
  </si>
  <si>
    <t>Poikkeamanhallinnan henkilöstön olisi mahdollisuuksien mukaan osallistuttava yhteisiin kyberturvallisuusharjoituksiin, jotta he tutustuisivat yhteisöihin ja henkilöihin, joiden kanssa heidän olisi työskenneltävä todellisessa poikkeamatilanteessa, saisivat kokemusta torjuntatoimista, voisivat mahdollisesti havaita puutteita sisäisissä poikkeamanhallintasuunnitelmissa ja voisivat jakaa tietämystään ja kokemuksiaan muiden yhteisön jäsenten kanssa. Yksi esimerkki sähköalan yhteisistä harjoituksista on Grid Security Exercise (GridEx), energiaministeriön vuosittainen kaksipäiväinen harjoitus.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RESPONSE-3g, RESPONSE-3k.</t>
  </si>
  <si>
    <t>Tehokas reagointi/vaste edellyttää yksityiskohtaista ennakkosuunnittelua erilaisia, mahdollisia uhkia ja vaaratilanteita varten. SITUATION-3g:ssä määritellään "ennalta määritellyt toimintatilat" ja kuvataan, miten niitä voidaan käyttää sen varmistamiseksi, että vastatoimet ovat täsmällisiä, oikein mitoitettuja ja tapahtuman operatiivisen vaikutuksen tasoon sopivia. Tyypillinen esimerkki tästä lähestymistavasta on suunnitelma kriittisten järjestelmien verkon käytön minimoimiseksi, jos verkkopalvelut heikkenevät. Toinen esimerkki on, että on olemassa suunnitelma, jonka avulla voidaan päästä takaisin tunnetusti hyvään toimintatilaan, jos käy ilmi, että kriittiset operatiiviset tiedot ovat vioittuneet.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</si>
  <si>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Jatkuvuussuunnitelmat sisältävät kuvaukset toimista, joihin organisaatio ryhtyy toiminnon toiminnan ylläpitämiseksi ja palauttamiseksi häiriötilanteessa (esimerkiksi siirtyminen ylimääräisiin tiloihin tai manuaalisten menettelyjen käynnistäminen), sekä keskeisistä rooleista, joiden on oltava mukana / osallistuttava. Suunnitelmissa keskitytään yleensä häiriön seurausten hallintaan organisaatiossa, ja ne perustuvat erilaisiin mahdollisiin tapahtumiin, jotka voivat aiheuttaa häiriöitä. Jatkuvuussuunnitelmissa käsitellään organisaation kriittisimpiä liiketoimintoja sen varmistamiseksi, että ne jatkuvat erityyppisten hätätilanteiden aikana. Organisaatiot voivat myös pohtia, miten turvallinen alasajo toteutetaan osana jatkuvuussuunnittelua. 
Aiheeseen liittyvät käytännöt:
- Syöte: ARCHITECTURE-2j:n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</si>
  <si>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Tämä käytäntö on olennainen toimintojen palauttamiseksi tietojen menetyksen tai laitteistovian sattuessa. Organisaatio tekee ja asettaa saataville tietovarantojen varmuuskopiot ainakin silloin tällöin. Varmuuskopioitavia tietovarantoja yksilöidessään organisaatioiden olisi otettava huomioon tiedot, jotka sijaitsevat erityyppisissä IT- ja OT-ympäristöissä, kuten virtualisoidut varannot, säännellyt varannot, pilvivarannot, BYOD-varannot (Bring Your Own Device), kolmannen osapuolen hallinnoimat varannot, kenttä olosuhteissa olevat varannot ja mobiilivarannot. Varmuuskopioita testataan, jotta voidaan varmistaa, että ne ovat toimivia ja käytettävissä, kun niitä tarvitaan. Varmuuskopioiden toteuttamista ja hallintaa koskevien toimintasuunnitelmien olisi perustuttava toimintoon tai organisaatioon kohdistuvaan riskiin. Tämä käytäntö aloittaa käytäntöjen etenemisen, joka jatkuu MIL2:ssa ja keskittyy tietojen varmuuskopiointiin.
Tietovarantojen varmuuskopiointiin voi kuulua:
- operatiiviset tiedot
- asetuspisteet
- konfiguraatiotiedostot
- tallennuspaikat
- kopiot tärkeistä konfiguraatioiden perustasoista, kultaisista kuvista, kiintolevykuvista ja virtuaalikoneiden kuvista.
Varmuuskopiointimenettelyihin kuuluvat yleensä: 
- kuinka usein varmuuskopioidaan
- säilytysajat
- valtuutetut tallennuspaikat ja -menetelmät
- salaus- ja suojausvaatimukset; testausstandardit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</si>
  <si>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Tämä käytäntö on olennaisen tärkeä, jotta organisaation toiminta voidaan palauttaa, jos omaisuuseriä menetetään tai vikaantuu. Organisaatio yksilöi ainakin tapauskohtaisesti ne IT- ja OT-omaisuuserät, joiden varaosia saatetaan tarvita. Tämä käytäntö aloittaa toiminnan kehityspolun, joka jatkuu MIL2:ssa ja joka keskittyy vara- tai korvaaviin omaisuuseriin.
Nämä ovat esimerkkejä vara- tai korvaavat IT- ja OT-varoista: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</si>
  <si>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Jatkuvuussuunnitelmien tarkoituksena on varmistaa, että organisaation kriittisimmät liiketoiminnot jatkuvat erityyppisissä hätätilanteissa. Jotta voidaan varmistaa, että jatkuvuussuunnitelmat kattavat kaikki toimet, jotka on toteutettava tietyntyyppisten kyberpoikkeaman sattuessa, on määriteltävä, millaisia poikkeamia organisaatiossasi voi realistisesti tapahtua ja jotka voivat aiheuttaa merkittäviä häiriöitä. Tietolähteitä voivat olla esimerkiksi uhkaprofiilitiedot, aiemmat vaaratilanteet, nykyiset hyökkäystrendit, haavoittuvuustiedot ja kyberturvallisuushälytykset. Tämän jälkeen voidaan käyttää analyysitekniikoita, kuten tutkimusta, aivoriihiä, asiantuntijahaastattelua ja uhkamallinnusta, näiden poikkeamien todennäköisten vaikutusten arvioimiseksi. Vaikutusten kuvauksissa olisi mainittava tietyt omaisuuserät, joihin kukin häiriötyyppi vaikuttaisi. Laadi niin monta jatkuvuussuunnitelmaa kuin on tarpeen, jotta voidaan kuvata toimet, jotka on toteutettava mahdollisten vaikutusten käsittelemiseksi ja toiminnan ylläpitämiseksi häiriön aikana.
Aiheeseen liittyvät käytännöt:
- Syöte: RISK-3c:n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</si>
  <si>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Vaikka organisaatiot suorittavat monia toimintoja, jotka tukevat organisaation toimintaa tai liittyvät siihen, häiriötilanteissa vähimmäistoiminnot voidaan usein toteuttaa pienemmällä joukolla näitä toimintoja. Tunnistamalla vähimmäistoimintojen tukemiseen tarvittavien kriittisten toimintojen osajoukko organisaatio voi asettaa vastatoimet tärkeysjärjestykseen ja keskittää resurssit näitä toimintoja tukevien resurssien palauttamiseen ensin. 
Toimintojen johtajien on ensin päätettävä, mikä on "vähimmäistoiminta". He voivat tehdä tämän määrittelemällä toiminnot, jotka vaikuttavat suorimmin kykyyn saavuttaa toiminnon ensisijainen tehtävä, tai ne toiminnot, joista heidän tärkeimmät asiakkaansa ovat riippuvaisia. IT- ja OT-toimintaryhmien olisi sitten yksilöitävä, mitkä järjestelmät, teknologiat, tiedot, henkilöstö ja prosessit liittyvät näiden toimintojen ylläpitämiseen normaalisti toimivina (mukaan lukien mahdolliset riippuvuudet ulkoisista toiminnoista tai yksiköistä). Tietotekniikka- ja OT-tiimit voivat sitten määrittää, miten vähimmäistoiminnot voitaisiin ylläpitää erityyppisissä heikentyneissä olosuhteissa (esimerkiksi jos tietyt tietokannat, henkilöstö tai ulkoiset tietosyötteet, joista toiminnot ovat riippuvaisia, eivät ole käytettävissä).
Lisäksi organisaatioiden olisi pohdittava, mitä vähimmäistoimintojen ylläpitäminen voi vaatia eri tilanteissa. Esimerkiksi pandemiatilanteessa, jossa tarvitaan äkillistä, laajalle levinnyttä etätyöskentelyä, yksilöillä ei välttämättä ole fyysistä pääsyä erittäin tärkeisiin laitteisiin.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</si>
  <si>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Jatkuvuussuunnitelmien laatijoiden olisi hyödynnettävä omaisuuserien inventointia ja priorisointia koskevia tietoja (ASSET-1- ja ASSET-2 -käytännöt) sen varmistamiseksi, että jatkuvuussuunnitelmat kattavat kaikki toiminnon toteuttamisen kannalta tärkeät omaisuuserät. Suunnitelmiin olisi sisällytettävä yksityiskohtaiset tiedot näiden resurssien varmuuskopioista ja varaosista, mukaan luettuina virtualisoitujen resurssien varmuuskopiot ja toipumistarkoituksiin otetut snapshotit. Organisaatioiden, jotka ovat riippuvaisia pilvipalvelusta varmuuskopiointipaikkana, joko paikan päällä olevien tietojen tai pilvitietojen osalta, olisi otettava huomioon pilvitapahtuman, poikkeaman tai haavoittuvuuden vaikutus varmuuskopioiden saatavuuteen.
Aiheeseen liittyvät käytännöt:
- Syöte: ASSET-1a:n ja ASSET-2a:n toteuttaminen tarjoaa tietoja, joista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RESPONSE-4a, RESPONSE-4d, RESPONSE-4e, RESPONSE-4f, RESPONSE-4g, RESPONSE-4m, RESPONSE-4p.  Toisen etenemisen käytäntöjä ovat: RESPONSE-4b, RESPONSE-4f, RESPONSE-4j, RESPONSE-4k  Kolmas etenemistapa</t>
  </si>
  <si>
    <t>Jatkuvuussuunnitelmiin tulisi sisällyttää tietoja, joiden avulla voidaan luoda priorisointijärjestys laitteiden, palvelujen ja tietovarantojen palautukselle poikkeamatilanteessa. RTO:n ja RPO:n laatimiseen vaikuttavat muun muassa poikkeamatilanteesta toipumisen kustannukset, mahdolliset seisokkiajan tai menetettyjen tietojen kustannukset, sääntelyvaatimukset, operatiiviset vaatimukset ja toipumisratkaisun kustannukset. Jos RTO- ja RPO-arvot on määritelty toiminnon toteuttamisen kannalta tärkeille omaisuuserille, ne olisi sisällytettävä jatkuvuussuunnitelmiin, jotka sisältävät kyseisiä omaisuuseriä koskevia toipumisvaiheita.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</si>
  <si>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Poikkeamiin reagoimisen ja jatkuvuustoimien välille olisi luotava yhteys. Määritetään edellytykset, joiden vallitessa jatkuvuussuunnitelma on toteutettava, ja varmistetaan, että poikkeamiin reagoiva henkilöstö ja jatkuvuussuunnitelmien omistajat ymmärtävät nämä edellytykset.</t>
  </si>
  <si>
    <t>Testaus on usein organisaation ainoa mahdollisuus tietää, saavuttavatko suunnitelmat asetetut tavoitteet. Testaus olisi suoritettava hallitussa ympäristössä. Testaus tulisi suorittaa testausohjelman mukaisesti ja säännönmukaisesti, jotta varmistetaan tulosten johdonmukaisuus ja voidaan tulkita tuloksia myös organisaatiotasolla.
Jatkuvuustestausstandardeihin/malleihin voi kuulua mm:
- testityypit (esim. läpikäynnit, tablettitestaukset, riippuvuustestaus, varmuuskopioiden ja varaosien testaus).
- vaaditut testikomponentit
- laadunvarmistusstandardit
- suunnitelman sidosryhmien osallistuminen ja sitoutuminen
- raportointistandardit
- mittausstandardit
- testaussuunnitelman ylläpito
Varmuuskopiointia ja tallennusta sekä niihin liittyviä menettelyjä olisi testattava sen varmistamiseksi, että ne täyttävät toiminnon vaatimukset. Organisaation varmuuskopiointi- ja varastointimenettelyjen säännöllinen testaaminen auttaa varmistamaan niiden jatkuvan pätevyyden toimintaolosuhteiden muuttuessa. Lisäksi organisaatioiden olisi harkittava koordinointia asianmukaisten sidosryhmien kanssa erilaisten IT-, OT- ja tietovarantojen osalta, jotka voivat kuulua harjoitusten piiriin, kuten virtualisoidut varannot, säännellyt varannot, pilvivarannot ja mobiilivarannot.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</si>
  <si>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Varmista, että varmuuskopiointitietojen suojaamiseen käytettävät kontrollit vastaavat vähintään lähdetietojen suojaamiseen käytettäviä kontrolleja. Organisaation olisi valittava kontrollit, jotka on suunniteltu täyttämään kyberturvallisuusvaatimukset (ARCHITECTURE-1f). Organisaatio voi vaatia, että varmuuskopiointitiedoissa on oltava tiukemmat kyberturvallisuuden halllintakeinot/kontrollit, kuten tietojen eheyden valvonta tai WORM-tekniikan (write once, read many) käyttö tietojen muuttamisen estämiseksi.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</si>
  <si>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Tietojen varmuuskopiot tallennetaan tavalla, joka vähentää tai poistaa riskin siitä, että kyberhyökkäys, joka johtaa tietojen muuttamiseen tai tuhoamiseen, johtaisi myös kyseisten tietojen varmuuskopioiden muuttamiseen tai tuhoamiseen.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</si>
  <si>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Organisaatio hankkii saataville tai sillä on menettelyt vara- tai ylimääräisen/kahdennetut IT- ja OT-omaisuuden/laitteiden hankkimiseksi (kuten kohdassa RESPONSE-4c on määritelty). Vara- ja kahdennetuille laitteille ja järjestelmille tehdään testausta ja rutiinihuoltoa (kuten korjauksia ja konfiguraatiopäivityksiä) sen varmistamiseksi, että ne ovat käyttökelpoisia ja käytettävissä silloin, kun niitä tarvitaan.
Nämä ovat esimerkkejä vara- tai redundantista IT- ja OT-varallisuudesta: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</si>
  <si>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Jatkuvuussuunnitelmia laadittaessa organisaation olisi tarkasteltava toimintojen riskiluokkia ja uhkaprofiilia, jotta voidaan varmistaa, että jatkuvuussuunnitelmat laaditaan kaikkia mahdollisia kyberpoikkeamatyyppejä varten. Jatkuvuussuunnittelun mukauttamiseksi organisaatioiden uhkaprofiilin kanssa, organisaation olisi tarkasteltava uhkatoimijoiden kohteiksi sopivia laitteita, ohlemistoja ja tietovarantoja sekä tavoitteita ja hyökkäysmenetelmiä ja mukautettava jatkuvuusskenaarioita siten, että niissä otetaan huomioon kyberturvauhkien mahdolliset vaikutukset. Uhkaprofiili voi esimerkiksi kuvata toteutettavissa olevan skenaarion, jossa valmistuksen valvontajärjestelmiin hyökätään ja käytetään tuhoisaa haittaohjelmaa, joka aiheuttaa fyysistä vahinkoa erikoistuneille tuotantolaitteille. Kehitettäisiin jatkuvuussuunnitelma, joka sisältäisi kaikki tarvittavat toimet ohjausjärjestelmien palauttamiseksi, vahingoittuneiden valmistuslaitteiden korjaamisen tai korvaamisen aloittamiseksi ja valmistustoiminnan ylläpitämiseksi mahdollisimman pitkälle häiriön aikana.
Aiheeseen liittyvät käytännöt:
- Riippuvuus: Tämän käytännön toteuttaminen riippuu THREAT-2e:n aikaisemmasta käyttöönotosta. Syöte: RISK-2a:n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</si>
  <si>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Organisaation olisi käytettävä RISK-3a:ssa määritettyjä priorisoituja riskejä koskevia tietoja luodakseen erityisiä skenaarioita, joita vastaan jatkuvuussuunnitelmat olisi testattava.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</si>
  <si>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Sekä jatkuvuussuunnitelman testaaminen että suunnitelmien aktivointi todellisissa häiriötilanteissa voivat antaa tietoa siitä, toimivatko suunnitelmat tarkoitetulla tavalla. Joko testauksen tai suunnitelman aktivoinnin jälkeen tuloksia olisi verrattava suunnitelman toipumistavoitteisiin, mukaan lukien mahdolliset määritellyt RTO:t ja RPO:t. Alueet, joilla tavoitteita ei ole voitu saavuttaa, olisi kirjattava ja laadittava toimintasuunnitelma suunnitelman tarkistamiseksi ja tarkistamiseksi. Testausprosessin ja -suunnitelmien parannukset olisi myös tunnistettava, dokumentoitava ja sisällytettävä tuleviin testeihin.
Jatkuvuussuunnitelman testaaminen ja aktivointi voi myös paljastaa tarvittavia parannuksia, jotka johtuvat seuraavista syistä 
- riittävien resurssien puute
- asianmukaisten resurssien puute
- suunnitelman henkilöstön ja sidosryhmien koulutusvajeista
- suunnitelmaristiriidat (jos useita suunnitelmia testataan samanaikaisesti).
- infrastruktuurin puutteet
Liittyvät käytännöt:
- Syöte: RESPONSE-4g:n toteuttaminen tarjoaa syötteen, joista voi olla hyötyä tämän käytännön toteutumisen arvionnissa ja toteuttamisessa.</t>
  </si>
  <si>
    <t>Palvelujen jatkuvuussuunnitelmien testaus ja toteutus ovat kaksi tietolähdettä suunnitelmien päivitykseen. Dynaaminen toimintaympäristö, uusien uhkien ja riskien lähteet sekä muutokset esimerkiksi henkilöstössä, maantieteellisessä sijainnissa ja suhteissa ulkoisiintoimijoihin voivat myös edellyttää muutoksia palvelun jatkuvuussuunnitelmiin ja niitä vastaaviin testaussuunnitelmiin.
Nämä ovat esimerkkejä tilanteista, jotka voivat johtaa jatkuvuussuunnitelmien muutoksiin:
- Uusien haavoittuvuuksien, uhkien ja riskien tunnistaminen.
- IT-, OT- tai tietovarantojen muutokset
- tilojen siirtäminen
- muutokset omaisuuserän suojaukseen käytetyissä hallintatoimissa/kontrolleissa
- muutokset suunnitelman sidosryhmissä, mukaan lukien ulkoiset toimijat ja julkiset virastot.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</si>
  <si>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RESPONSE-osion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
Kun reagoidaan poikkeamiin tai toimitaan muuten epänormaalissa tilassa, on todennäköisempää, että normaaleista liiketoimintakäytäntöihin joudutaan tekemään poikkeuksia. Menettelyjen joustavuuden suunnittelu lisää toiminnan joustavuutta odottamattomien tilanteiden sattuessa. Poikkeamatilanteisiin reagoinnin suunnittelu voi tukea tätä auttamalla määrittelemään mahdollisia toimintatiloja, joita voi esiintyä osana mahdollisia kriisejä, ja tarkastelemalla toimintatapoja erilaisten kriisien kautta tapahtuvan toiminnan näkökulmasta. 
Lisäksi nimenomaisten poikkeusprosessien määrittely tukee joustavuutta ja joustavuutta. Poikkeusprosessiin olisi sisällyttävä poikkeusten jälkikäteisarviointi ja niiden vaikutus turvallisuuteen sen jälkeen, kun normaaliin toimintatilaan on palattu.</t>
  </si>
  <si>
    <t>Resurssien riittävyyttä määritettäessä voi olla hyödyllistä pohtia, onko olemassa sellaisia RESPONSE-osion toimintoja, joita organisaatio ei tällä hetkellä suorita ja joita se suorittaisi, jos sillä olisi lisää henkilöstöä, rahoitusta tai välineitä. Lisäksi voidaan pohtia, onko organisaatio ottanut käyttöön kaikki käytännöt, jotka se on ottanut tavoitteekseen, ja tarvitaanko lisäresursseja mahdollisten puutteiden korjaamiseksi.
Henkilöstön, rahoituksen ja välineiden muodossa on riittävästi resursseja sen varmistamiseksi, että RESPONSE-osion käytännöt voidaan toteuttaa aiotulla tavalla. Tämän käytännön toimivuutta voidaan arvioida määrittelemällä, onko toivottuja käytäntöjä jäänyt toteuttamatta resurssipulan vuoksi. 
Nämä ovat esimerkkejä RESPONSE-osion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välineistä, joita voidaan käyttää RESPONSE-osion toiminnoissa:
- suorituskyvynhallintajärjestelmä, joka tukee suorituskykytavoitteiden ja -päämäärien asettamista ja suorituskyvyn arviointia niiden perusteella.
- työnkuvausmallit, jotka heijastavat vakiomuotoisia häiriönsietokykyyn liittyviä velvoitteita, rooleja ja vastuualueita, vaadittavia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</si>
  <si>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RESPONSE-osion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RESPONSE-osiota koskevat toimintaperiaatteet tai muut organisaation ohjeet voivat sisältää seuraavia asioita
- vastuu, valtuudet ja omistajuus RESPONSE-osion toimintojen suorittamisesta. 
- menettelyt, standardit ja ohjeet RESPONSE-osion toiminnoille, kuten tapahtumien havaitsemiselle, kirjaamiselle, raportoinnille ja seurannalle, todisteiden keräämiselle ja säilyttämiselle, tapahtumien luokittelulle, vaaratilanteiden ilmoittamiselle ja niihin vastaamiselle.
- vaatimukset, jotka koskevat tietoverkkoturvallisuuteen liittyvien vaaratilanteiden ilmoittamisperusteiden päivitystiheyttä. 
- perusteet, joiden mukaisesti kyberturvallisuuden sidosryhmille ilmoitetaan tapahtumista ja vaaratilanteista.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</si>
  <si>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RESPONSE-osion toimien odotetut tulokset saavutetaan, ja että heille annetaan asianmukaiset valtuudet toimia ja suorittaa heille osoitetut tehtävät.
Nämä ovat esimerkkejä siitä, miten vastuu ja valtuudet RESPONSE-osion toiminnoissa voidaan virallistaa:
- roolien ja vastuualueiden määrittely toimintaperiaatteissa (ks. RESPONSE-4c). 
- tehtäväkuvausten laatiminen ja niihin liittyvien suorituksenhallintatoimien toteuttaminen.
- prosessitehtävien ja niihin liittyvän vastuun sisällyttäminen toimenkuviin.
- kehitetään ja pannaan täytäntöön sopimusvälineet (mukaan lukien palvelutasosopimukset) ulkoisten yksiköiden kanssa vastuun ja valtuuksien määrittämiseksi RESPONSE-osion alaan kuuluvien tehtävien suorittamisesta ulkoistettujen toimintojen osalta.
- RESPONSE-osion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</si>
  <si>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RESPONSE-osion toimintojen suorittamiseen tarvittavat taidot ja tiedot sekä tunnistettava nykyisen henkilöstön puutteet taidoissa ja tiedoissa.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RESPONSE-osion toimintoihin tarvitaan taitoja ja tietoja, jotka liittyvät seuraaviin seikkoihin
- tapahtumien havaitseminen, raportointi ja seuranta, mukaan luettuna palvelupisteen toiminta.
- tapahtumaraporttien dokumentointi ja kirjaaminen
- todisteiden kerääminen ja säilyttäminen
- tapahtumien ja vaaratilanteiden tekninen analyysi, mukaan luettuna luokittelu.
- vaaratilanteiden ilmoittaminen
- häiriötilanteiden eskalointi ja niistä tiedottaminen
- häiriötilanteiden torjuntaryhmien perustaminen, hallinnointi ja käyttöönotto.
Lisäksi on pohdittava, miten tällä alalla toimivan henkilöstön kehittämää tietämystä olisi hallinnoitava ja jaettava. Tähän sisältyy sen määrittäminen, mitä prosesseja ja työkaluja tiedon jakamiseen olisi käytettävä, ja sen määrittäminen, kuka vastaa sisäisen tiedon parhaasta mahdollisesta hyödyntämisestä.</t>
  </si>
  <si>
    <t>Organisaation tulisi mitata RESPONSE-osion toimien suorituskykyä varmistaakseen, että ne toteutetaan RESPONSE-osion aluetta koskevissa suunnitelmissa, politiikoissa ja menettelyissä kuvatulla tavalla. Olisi kehitettävä ja kerättävä asianmukaisia mittareita, jotta voidaan havaita poikkeamat suorituskyvyssä ja mitata, missä määrin vastatoiminta-alueen toiminnot saavuttavat aiotun tarkoituksensa.</t>
  </si>
  <si>
    <t>Organisaatio kehittää, toteuttaa ja ylläpitää kyberturvallisuusriskien hallinnan strategiaa/toimintasuunnitelmaa, joka yksinkertaisimmillaan sisältää luettelon kyberriskien hallinnan tavoitteista ja niihin liittyvistä toimista, aktiviteeteista ja tehtävistä sekä suunnitelman niiden toteuttamiseksi. 
C2M2-pohjaisessa ohjelmassa toimintasuunnitelman osa-alueet voisivat olla linjassa C2M2 RISK-osion tavoitteiden ja niihin liittyvien käytäntöjen kanssa. Strategia voi esimerkiksi sisältää tärkeää tietoa organisaation prosesseista, joilla kyberriskit tunnistetaan, analysoidaan ja niihin reagoidaan. Yksityiskohtaisempiin yksityiskohtiin voivat kuulua korkean tason luokat, joihin riskit kootaan, perusteet kyberriskien ensisijaisuuden määrittämiseksi ja yhteenveto riskeihin sovellettavista riskinhallintamenetelmistä, ja strategian täytäntöönpanovastuun jakaminen.
Aiheeseen liittyvät käytännöt:
- Edistyminen: Tämä käytäntö on osa käytännön etenemistä. Käytännön progressiot ovat toisiinsa liittyvien käytäntöjen ryhmiä, jotka edustavat toiminnan yhä täydellisempiä tai kehittyneempiä toteutuksia. Tämän etenemisen käytäntöjä ovat: RISK-1a, RISK-1b, RISK-1c, RISK-1g, RISK-1h.</t>
  </si>
  <si>
    <t>Riskienhallintastrategiaa/toimintasuunnitelmaa pidetään ajan tasalla ja merkityksellisenä. Esimerkiksi hankittujen ohjelmistojen riskien vähentämiseen keskittyvä riskienhallintastrategia/toimintasuunnitelma ei todennäköisesti vastaa kyberturvallisuusohjelman tavoitetta lisätä sisäisesti kehitettyjen ohjelmistojen määrää ja yritysarkkitehtuurin tavoitetta toteuttaa turvallinen kehitysprosessi.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</si>
  <si>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Kyberriskienhallintaohjelma vastaa yleensä siitä, että kyberriskienhallintaohjelman toimintasuunnitelmaan dokumentoidut kyberriskien hallinnan tavoitteet saavutetaan. Kyberriskienhallintaohjelmaan kuuluu esimerkiksi toimia, joilla varmistetaan, että organisaatio tunnistaa ja analysoi kyberriskit ja reagoi niihin.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</si>
  <si>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Riskienhallintaohjelmassa on menettelyjä, joissa määritellään kriteerit, kuten sidosryhmille välitettävien tietojen tyypit, viestintämenetelmät ja laukaisevat tekijät, jotka vaativat asian eskalointia. Kun organisaatio tunnistaa ja analysoi riskejä ja reagoi niihin, sidosryhmien olisi saatava ajantasaista tietoa riskien tilasta. Nämä sidosryhmät voivat olla organisaation sisäisiä tai ulkoisia.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RISK-1d, RISK-1e.</t>
  </si>
  <si>
    <t>Organisaatio voi perustaa ylemmän tason roolin, joka valvoo riskienhallintaa, tai antaa vastuun jollekin henkilölle, jolla on organisaatiossa riittävä toimivalta. Vastuuhenkilön tehtävänä olisi rahoittaa ja valvoa kyberriskienhallintaan liittyviä toimintaperiaatteita ja menettelyjä. Muita vastuualueita voivat olla esimerkiksi sen varmistaminen, että käytössä on palautekanavia ja mittareita, joiden avulla voidaan arvioida toimintojen suorituskykyä, tai raportoida sidosryhmille, kuten johdolle, vaatimustenmukaisuusvelvoitteiden noudattamisesta.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RISK-1d, RISK-1e, RISK-1f.</t>
  </si>
  <si>
    <t>Ylimmän johdon näkyvään ja aktiiviseen tukeen riskienhallintaohjelmalle voi kuulua ylimmän johdon säännöllinen viestintä kyberriskienhallintaohjelman tärkeydestä ja arvosta, organisaation tuki kyberriskienhallinnan toiminnan perustamiselle ja toteuttamiselle sekä palkitsemisen ja tunnustusten rahoittaminen sellaiselle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RISK-1e, RISK-1f.</t>
  </si>
  <si>
    <t>Kyberriskien hallintaohjelma voi olla osa yrityksen riskienhallintaohjelmaa tai erillinen ohjelma. Jos se on osa ERM-ohjelmaa, kyberriskiohjelma olisi mallinnettava yrityksen laajuisen ohjelman mukaan, jotta sidosryhmät saadaan tehokkaasti mukaan ja kyberriskitiedot voidaan helpommin integroida yleisiin ERM-toimiin.
Erillisessä ohjelmassa olisi käytettävä kyberriskien hallinnan strategiaa/toimintasuunnitelmaa sekä organisaation tehtävää ja tavoitteita, jotta kyberriskien hallintaohjelman toimintojen suunta saadaan määriteltyä asiakirjojen kuten toimintaperiaatteiden ja menettelytapojen avulla. Asianmukaiset sidosryhmät tulisi ottaa mukaan sen varmistamiseksi, että ohjelmassa määritellyt toimet ovat linjassa organisaation operatiivisten ja liiketoiminta-alueiden toiminnan kanssa.
Riippumatta siitä, onko ohjelma itsenäinen vai osa ERM-ohjelmaa, kyberriskiohjelmassa olisi otettava huomioon organisaation riskinottohalukkuus ohjelmatason toimintoja muodostettaessa. Organisaation riskinottohalukkuus on ylemmän johdon määrittelemä riskin määrä, jonka organisaatio on valmis hyväksymään. Voidaan asettaa tietyt kynnysarvot tai rajat, jotka osoittavat, jos riski on suurempi kuin organisaation hyväksymisrajat.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</si>
  <si>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Hallintaohjelmien yhteensovittamisella vältetään liiketoiminnan ja teknisten sidosryhmien odotusten yhteensopimattomuus. Esimerkiksi immateriaalioikeuksien ja arkaluonteisten liiketoimintatietojen suojaamista koskevia tavoitteita tukevat kyberturvallisuustavoitteet, jotka koskevat hyökkäyspintojen minimoimista ja turvallisten oletusasetusten käyttöönottoa. Kyberriskit olisi ilmoitettava kokonaisriskin osatekijöinä tai osatekijöinä, ja niistä olisi mahdollisuuksien mukaan ilmoitettava samoilla termeillä.
Yrityksessä, jossa ei ole yrityksen riskienhallintatoimintoja, tämä käytäntö voidaan toteuttaa yhdenmukaistamalla riskienhallintakäytännöt yritystason johtamistoimintojen kanssa ja varmistamalla, että osioon liittyvät toiminnot toteutetaan yritystasolla tarpeen mukaan (esimerkiksi strategian laatiminen, riskienhallintaohjelman hallinto, sidosryhmien ja johdon viestintä, resursointi, roolien ja vastuiden jakaminen, tehokkuuden seuranta).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</si>
  <si>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 tunnistaminen on olennainen osa riskienhallintaa. Se edellyttää, että organisaatio tunnistaa uhkatyypit, haavoittuvuudet ja häiriötilanteet, jotka voivat aiheuttaa riskin omaisuuden ja palvelujen toimintakyvylle. Tunnistetut riskit muodostavat perustason, jonka pohjalta voidaan luoda ja hallita jatkuvaa riskienhallintaprosessia.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</si>
  <si>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Kyberriskien tunnistamiseen käytetään määriteltyä menetelmää, jotka suunnitellaan etukäteen, kuvataan selkeästi, tehdään lopulliseksi ja vakioidaan. Määritellyn menetelmän käyttäminen riskien tunnistamiseen auttaa kyberriskien hallintaohjelmaa tuottamaan johdonmukaisia tuloksia ja mahdollistaa paremmin kyberriskien tehokkaan hallinnan. Organisaatio voi halutessaan määritellä oman menetelmänsä tai hyödyntää standardoituja ohjeita, kuten NIST SP 800-30, Guide for Conducting Risk Assessments.
Aiheeseen liittyvät käytännöt:
- Syöte: Third-Parties-1c:n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</si>
  <si>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Sidosryhmien osallistuminen organisaation eri osista on hyödyllistä, koska eri näkökulmat johtavat kattavampaan riskien tunnistamiseen. Operatiivisten alueiden sidosryhmät voivat ymmärtää paremmin, miten riski voi vaikuttaa operatiiviseen prosessiin, kun taas liiketoiminta-alueen sidosryhmillä voi olla parempi näkyvyys riskin vaikutuksesta kaikkiin palveluihin.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</si>
  <si>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Kyberriskeille on luotu luokitukset, jotka voivat perustua yleisiin operatiivisiin riskeihin, kuten tietomurtoihin, sisäpiirin virheisiin, lunnasohjelmiin tai OT-valvonnan haltuunottoon. Organisaation olisi määriteltävä tarvittava luokittelun hienojakoisuus, jotta kyberriskejä voidaan hallita tehokkaasti. Kun kyberriski on tunnistettu, se olisi luokiteltava johonkin määritellyistä luokista. Luokat auttavat organisaatiota analysoimaan riskejä ja reagoimaan niihin tehokkaammin. Kyberriskiluokat voivat olla osa laajempaa taksonomiaa, jota organisaation riskienhallintaohjelma ylläpitää ja joka sisältää myös keskeiset termit ja määritelmät. Tämä  antaa organisaatiolle kyvyn hallita riskejä luokkatasolla, mikä ei vielä edellytetä tämän käytännön toteuttamiseksi.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</si>
  <si>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Riskirekisteri on luettelo kaikista tunnistetuista riskeistä ja niiden ominaisuuksista, kuten riskikuvauksista, prioriteeteista, riskiluokasta (RISK-2d:ssä määritellyllä tavalla) ja vaikutusten arviointitiedoista. Riskirekisterillä varmistetaan, että kaikkia tunnistettuja riskejä hallitaan ja että kaikki riskienhallintatoimiin osallistuva henkilöstö käyttää samoja riskitietoja. Riskirekisteriä voidaan käyttää riskien hallintaan yksittäin tai RISK-2d:ssä määritellyn riskiluokan tasolla. Jos esimerkiksi analyytikko havaitsee uusia indikaattoreita, jotka muuttavat aiemmin tunnistettua riskiä, ne voidaan lisätä rekisteriin, jolloin tiedot ovat kaikkien riskienhallinnan sidosryhmien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</si>
  <si>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Riskien omistajan tulisi olla henkilö, jolla on organisaatiossa valtuudet ja valtuutus tehdä päätöksiä siitä, miten tiettyihin riskiluokkiin ja riskeihin reagoidaan, ja osoittaa budjetti riskienhallintaan. Muista, että oikeutettu (mutta mahdollisesti haitallinen) vastaus riskiin on riskin hyväksyminen. Riskin omistajalla on oltava valtuudet hyväksyä riski.
Jotta riskinomistaja voi hyväksyä riskin täysin, on tärkeää, että hän ymmärtää riskin ja mahdolliset vaikutukset, joita voi aiheutua, jos riski toteutuu. Sen määrittämiseksi, onko riskin omistajalla riittävät valtuudet riskin hyväksymiseen, voi olla hyödyllistä pohtia, voivatko riskin mahdolliset vaikutukset ulottua hänen valtuuksiensa ulkopuolelle. Voi myös olla hyödyllistä pohtia, onko mahdollisella riskin omistajalla riittävät valtuudet ja resurssit hänen toimialallaan tehdä asianmukaisia muutoksia, jos riskin katsotaan olevan organisaation riskinsietokyvyn ulkopuolella.
Riskin osoittaminen riskin omistajalle voi edellyttää jonkinlaista kirjallista todistusta riskin omistajuudesta. Omistajuuden osoittaminen oikealla auktoriteettitasolla auttaa varmistamaan, että riskinhallinta toteutetaan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</si>
  <si>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kohdistuvat kyberriskit on tunnistettava ja niihin on puututtava, jotta voidaan aktiivisesti hallita näiden omaisuuserien häiriönsietokykyä ja - mikä vielä tärkeämpää - palveluja, joihin nämä omaisuuserät on liitetty. Organisaatio voi käyttää strukturoitua riskinarviointimenetelmää näiden riskien tunnistamiseksi riskienhallintastrategiassa määriteltyjen laukaisevien tekijöiden, kuten järjestelmämuutosten ja ulkoisten tapahtumien, mukaan.
Riskinarvioinnit tarjoavat tarvittavat tiedot sen määrittämiseksi, ovatko tunnistetut riskit organisaation riskinsietokyvyn rajoissa. Arvioinneissa otetaan myös huomioon olemassa olevat lieventämistoimet ja suojaukset osana prosessia. Arviointien avulla tunnistetut riskit olisi lisättävä riskirekisteriin, kuten RISK-2e kohdassa suositellaan.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</si>
  <si>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Operatiivisesta riskistä johtuva omaisuuserän tuottavuuden häiriö vaikuttaa siihen liittyvien toimintojen kykyyn täyttää tehtävänsä. Näin ollen riskinarvioinneissa olisi keskityttävä omaisuuseriin ja toimintoihin, joiden häiriöillä on suurin mahdollinen vaikutus organisaation tehtävän varmistamiseen. Omaisuusluettelon olisi sisällettävä kriteerit, joiden perusteella yksilöidään toiminnon kannalta kriittisimmät omaisuuserät.
Aiheeseen liittyvät käytännöt:
- Syöte: ASSET-1e:n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</si>
  <si>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THREAT-toimialueella tunnistettuja haavoittuvuustietolähteitä olisi käytettävä yhdessä riskinhallintaprosessin kanssa uusien riskien tunnistamiseksi ja olemassa olevien riskien päivittämiseksi. Uusi riski olisi esimerkiksi tunnistettava, jos toimittaja julkistaa haavoittuvuuden, joka vaikuttaa esimerkiksi IT-laitteeseen.
Aiheeseen liittyvät käytännöt:
- Syöte: THREAT-1i:n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</si>
  <si>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THREAT-toimialueella tunnistettuja uhkatietolähteitä olisi käytettävä yhdessä riskinhallintaprosessin kanssa uusien riskien tunnistamiseksi ja olemassa olevien riskien päivittämiseksi. Uusi riski olisi esimerkiksi tunnistettava, jos uhkatiedustelutiedot osoittavat, että uhkatoimija on kiinnostunut organisaatiosta.
Aiheeseen liittyvät käytännöt:
- Syöte: THREAT-2h:n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</si>
  <si>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Kolmansien osapuolten  (THIRD-PARTIES) toiminnasta saatuja tietoja olisi käytettävä uusien riskien tunnistamiseen ja olemassa olevien riskien päivittämiseen. Jos esimerkiksi OSINT tiedot osoittavat, että laitetoimittajan tietoihin on murtauduttu, organisaation olisi harkittava vaikutuksia ja kirjattava riski riskirekisteriin.K223
Aiheeseen liittyvät käytännöt:
- Syöte: Third-Parties-1c:n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</si>
  <si>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Organisaation järjestelmien ja verkkojen ja kyberturvallisuusarkkitehtuurin välisten vaatimustenmukaisuuspuutteiden määrittämiseksi olisi hyödynnettävä säännöllistä tai jatkuvaa arviointia. Vaatimustenmukaisuuden puutteet olisi kirjattava riskeiksi ja laadittava korjaussuunnitelmat puutteiden korjaamiseksi. Korjaussuunnitelmiin olisi sisällytettävä tietoja, kuten korjauksen loppuunsaattamiseen tarvittavat resurssit ja päivämäärät, joihin mennessä korjaukset on saatettava päätökseen.
Aiheeseen liittyvät käytännöt:
- Syöte: ARCHITECTURE-1i:n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</si>
  <si>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Kriittisten infrastruktuurien ja toisistaan riippuvaisten organisaatioiden väliset riippuvuudet olisi ymmärrettävä. Jos jokin yleishyödyllinen palvelu tai muu palvelu ei ole käytettävissä huomattavan pitkään, organisaatiolla olisi oltava käsitys siitä, miten tämä vaikuttaa organisaation toimintaan. Jos esimerkiksi luonnonkatastrofi vaikuttaa Internet-palveluntarjoajan kykyyn tarjota Internet-palveluja, olisi tämä otettava huomioon ja kirjattava riskirekisteriin riskit, jotka johtuvat maantieteellisesti hajautettujen organisaatioyksiköiden / resurssien välisen viestinnän heikkenemisestä ja siitä, miten se vaikuttaa toimintaan.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</si>
  <si>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Tunnistettujen riskien mahdolliset vaikutukset organisaatioon olisi arvioitava ja niitä olisi käytettävä kyberriskien priorisoimiseksi. Korkeamman prioriteetin kyberriskiin olisi kiinnitettävä enemmän huomiota, kun määritetään mahdollisia lieventämistoimia tai vastatoimia. Priorisoinnissa olisi keskityttävä yritykselle tärkeiksi katsottuihin kriteereihin, kuten turvallisuusvaikutuksiin, toiminnallisiin vaikutuksiin ja taloudellisiin vaikutuksiin (esim. toipumiskustannukset, mahdolliset seisokin tai menetettyjen tietojen kustannukset). Priorisoinnissa voidaan käyttää laadullisia menetelmiä suhteellisen vaikutustason osoittamiseksi (esim. suuri, keskisuuri, pieni).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RISK-3a, RISK-3b.</t>
  </si>
  <si>
    <t>Tunnistettujen riskien mahdollisia seurauksia ja muita näkökohtia olisi arvioitava ja priorisoitava käyttämällä riskikriteerejä johdonmukaisesti. Riskit voidaan luokitella lähteen, uhkatyypin tai muun yhteisen piirteen mukaan. Tämä analyysi auttaa määrittämään, mitkä riskit olisi erityisesti huomioitava organisaation toimintaympäristön huomioiden, sekä sen, kuinka nopeasti riskeihin olisi puututtava.
Kullekin riskille olisi määritettävä  johdonmukaisen priorisointijärjestelmän avulla suhteellinen prioriteetti (mahdollisesti riskikategorioittain). Priorisoinnin tarkoituksena on määrittää ne kyberriskit, joihin on kiinnitettävä eniten huomiota, koska niillä on merkittävämpi vaikutus organisaation toimintaan. Riskien priorisointia koskevan lähestymistavan tyypillisiä osatekijöitä ovat priorisointiprosessia kuvaavat vuokaaviot, syötteet ja tuotokset, luettelo riskien priorisointiin osallistuvista sidosryhmistä ja järjestelmä riskien luokittelemiseksi (suuri, keskisuuri, pieni jne.).
Riskien luokittelu ja priorisointi auttavat arviomaan hallittavien riskien määrän sekä sen ajan ja työmäärän, jonka organisaatio tarvitsee tunnistettujen kybertietoverkkoriskien hallintaan.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RISK-3a, RISK-3b.  Toisen etenemisen käytäntöjä ovat: RISK-3b, RISK-3c, RISK-4c, RISK-4d.</t>
  </si>
  <si>
    <t>Riskien ja riskiluokkien vaikutusten arvioimiseksi on hyödyllistä käyttää määriteltyä menetelmää  (tuloksena esim. turvallisuusvaikutukset, toimintahäiriöt, mahdolliset seisokkikustannukset, menetettyjen tietojen kustannukset ja toipumiskustannukset), koska se tarjoaa yhteisen vertailukohdan riskeille. Menetelmä auttaa tunnistamaan ja priorisoimaan kriittisimmät riskit, jotka voivat vaikuttaa toimintaan. Matemaattisia tai tilastollisia menetelmiä voidaan käyttää määrittämään esimerkiksi riskin toteutuessa mahdollisesti aiheuttamat kustannukset.
Aiheeseen liittyvät käytännöt:
- Syöte: RISK-3a:n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RISK-3b, RISK-3c, RISK-4c, RISK-4d.
Toisen etenemisen käytäntöjä ovat: RISK-3c, RISK-3d, RISK-3e.</t>
  </si>
  <si>
    <t>Riskien ja riskiluokkien priorisoinnin jälkeen tapahtuvalle analysoinnille on määritelty menetelmät, jotka varmistavat, että analysointitoimet ovat toistettavissa ja tuottavat johdonmukaisia tuloksia. Organisaation prosesseista tai jatkuvasta testauksesta, kuten kontrollien arvioinneista, saadut tuotokset voivat auttaa organisaatiota määrittämään, kuinka altis organisaation on vastikään havaitulle haavoittuvuudelle.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</si>
  <si>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Organisaation soveltuvista toiminnoista valittujen sidosryhmien osallistuminen priorisoitujen kyberriskiluokkien ja kyberriskien kattavaan analysointiin on välttämättömiä. Tietyt sidosryhmät voivat olla tarkoituksenmukaisempia tiettyjen kyberriskien tai kyberriskiluokkien analysoimiseksi, ja ne voivat tarjota näkemyksiä, joita ei voida saada muilta organisaation jäseniltä. Lisäksi organisaation eri osista tulevat sidosryhmät tarjoavat erilaisia näkökulmia, jotka auttavat ymmärtämään riskejä ja mahdollisia lieventämistoimia kokonaisvaltaisesti.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</si>
  <si>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Kun riskienhallinnan sidosryhmien tekemä analyysi osoittaa, että kyberriskin toteutuminen ei ole enää todennäköistä tai että sen vaikutus ei ole oleellinen, riski olisi poistettava riskirekisteristä tai muusta sijainnista, jota käytetään tunnistettujen riskien dokumentointiin ja hallintaan. Riskien poistamisessa olisi noudatettava määriteltyä prosessia, johon kuuluu analyysitietojen ja sellaisten kokemusten arkistointi, joita voidaan hyödyntää vastaavien kyberriskien hallinnassa tulevaisuudessa.
Myös sellaiset kyberriskiluokat, joilla ei enää ole merkitystä riskienhallintaprosessissa, olisi poistettava. Kun organisaatio korjaa riskien syitä, jotkin kyberriskiluokat voivat muuttua tarpeettomiksi tai tarpeettomiksi.
Kyberriskiluokkien ja kyberriskien poistaminen, kun ne on poistettu tai niiden vaikutus ei ole enää olennainen, auttaa organisaatiota hallitsemaan jäljellä olevia riskejä tehokkaammin. Organisaatio voi esimerkiksi poistaa käyttöjärjestelmään liittyvän kyberriskin poistamalla kyseisen käyttöjärjestelmän organisaation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</si>
  <si>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mahdollisesti vaikuttavia kyberriskejä olisi analysoitava säännöllisesti tai määriteltyjen tekijöiden toteutuessa, jotta voidaan määrittääi, ovatko kriteerit, kuten riskin vaikutus tai todennäköisyys, muuttuneet. Riskin toteutumisen todennäköisyyden kasvu voi johtaa siihen, että kyberriskin prioriteettia on muutettava ja että kyberriskin lieventämiseksi on käytettävä erilaista strategiaa/toimintasuunnitelmaa.
Organisaation olisi määriteltävä kullekin kyberriskille päivämäärä, johon mennessä riski on arvioitava uudelleen, tai määritetty arvioinnin käynnistävä tekijä, joka johtaa uudelleenarviointiin. Käynnistäviä tekijöitä voivat olla esimerkiksi päivämäärä, jolloin toimittaja ei enää tue hyödykettä, tai sisäinen mittari, joka on ylittänyt toleranssitason.</t>
  </si>
  <si>
    <t>Kun toimintoon kohdistuvat riskit on tunnistettu, organisaation on päätettävä, miten näihin riskeihin reagoidaan. Reagointi aloitetaan antamalla kullekin riskille tai riskiluokalle  ilmoitus/määräys organisaation aikomuksesta käsitellä riskiä. Esimerkiksi riskin vähentäminen tarkoittaa aktiivisia toimia riskin minimoimiseksi; riskin siirtäminen on riskin siirtämistä sopimuksella osapuolelta toiselle sopimuksella, esimerkiksi vakuutuksella, asiakkaan kanssa sovitusta vastuusta luopumisella tai toimittajan kanssa tehdyllä vahingonkorvaussopimuksella.
Riskivasteet olisi kehitettävä osana riskinhallintastrategiaa. Riskinhallintakeinot voivat vaihdella suuresti eri organisaatioissa, mutta tyypillisesti niihin kuuluvat:
- riskin välttäminen - toimintojen muuttaminen riskin välttämiseksi siten, että olennainen palvelu tarjotaan edelleen.
- riskin hyväksyminen - riskin tiedostaminen, mutta tietoisesti ei ryhdytä mihinkään toimiin (periaatteessa riskin mahdollisten seurausten hyväksyminen).
- riskin siirtäminen - riskin siirtäminen halukkaalle ja kykenevälle taholle.
- riskin vähentäminen - aktiivisten toimien toteuttaminen riskin minimoimiseksi.
- riskien seuranta - lisätutkimusten tekeminen ja riskiin liittyvien toimien lykkääminen, kunnes tarve puuttua riskiin on ilmeinen.
Organisaation riskinhallintatoimien valintaprosessissa tulee muistaa, että kaikkia tunnistettuja riskejä ei tarvitse lieventää. Riskin vähentämisen lisäksi olisi harkittava riskin välttämistä, hyväksymistä tai siirtämistä.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</si>
  <si>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Organisaation olisi laadittava luettelo hyväksyttävistä riskienhallintatoimista ja määritelmä jokaisesta hallintatoimesta. Saattaa olla tarpeen määritellä hyväksynnät, jotka ovat tarpeen tietyille riskinhallintastrategioille/toimintasuunnitelmille, kuten riskin hyväksymiselle. Myös muiden riskinhallintastrategioiden, kuten siirtämisen, prosesseja olisi arvioitava, jotta voidaan varmistaa, että on olemassa henkilö/rooli, joka vastaa kyberriskien seurannasta niiden päättämiseen 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</si>
  <si>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Kyberturvallisuus hallintatoimien/kontrollien tehokkuutta olisi arvioitava vertaamalla kyberturvallisuuden hallintatoimien aiottua lopputulosta toteutuneeseen lopputulokseen. Organisaatio voi käyttää suorituskykymittareita tai muita määriteltyjä indikaattoreita havaitakseen kyberturvallisuuden valvontakeinot, joita ei ole suunniteltu asianmukaisesti. Jos esimerkiksi biometrisen todennuslaitteen väärien negatiivisten vastausten osuus on korkea ja henkilökunnan pääsyä varten tehdään poikkeuksia, valvonnan konfiguraatiota olisi arvioitava sen määrittämiseksi, onko laitteen suorituskyvyn parantamiseksi tarpeen tehdä muutoksia.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</si>
  <si>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Kyberriskien vaikutusanalyysien ja kyberturvallisuuden hallintatoimien arviointitulosten yhdistämisestä voidaan saada ainutlaatuista tietoa. Yrityksen johto voi esimerkiksi päättää, että joidenkin järjestelmien siirtäminen pilvipalveluun lisää saatavuutta ja parantaa organisaation toimintaa, mutta kyberturvallisuuden hallintatoimien arvioinnissa todetaan, että ympäristön väärät konfiguraatiot voivat johtaa luottamuksellisuuden vaarantumiseen.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</si>
  <si>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Riskeihin reagointi ja määritellyt menetelmät riskeihin reagoinnin toteuttamiseksi olisi tarkistettava määräajoin ja määriteltävä ovatko ne edelleen asianmukaisia ja tehokkaita organisaation kyberriskien hallinnassa. Toimintaympäristön muutokset, kuten uusi teknologia, uudet palvelut tai uudet strategiset kumppanuudet, voivat saada organisaation muuttamaan nykyisiä reagoinyistrategioita, luomaan uusia reagointistrategioita tai poistamaan reagointistrategioita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</si>
  <si>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RISK-osion, kuten riskien tunnistaminen, riskien vaikutusten arviointi ja riskeihin reagoinnin toteuttaminen,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</si>
  <si>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RISK-toimintoja, joita ei tällä hetkellä suoriteta ja joita organisaatio suorittaisi, jos sillä olisi lisää henkilöstöä, rahoitusta tai työkaluja. Lisäksi voidaan pohtia, onko organisaatio ottanut käyttöön kaikki käytännöt, jotka se on asettanut tavoitteeksi, ja tarvitaanko lisäresursseja mahdollisten puutteiden korjaamiseksi. 
Henkilöstön, rahoituksen ja välineiden muodossa on riittävästi resursseja sen varmistamiseksi, että RISK-osion käytännöt voidaan toteuttaa aiotulla tavalla. Tämän käytännön toimivuutta voidaan arvioida määrittämällä, onko toivottuja käytäntöjä jäänyt toteuttamatta resurssipulan vuoksi. 
Nämä ovat esimerkkejä RISK-osion toimintoihin osallistuvista henkilöistä:
- riskikriteerien määrittelystä vastaava henkilöstö 
- riskien tunnistamisesta vastaava henkilöstö
- Riskitaksonomian kehittämisestä ja ylläpidosta vastaava henkilöstö. 
Nämä ovat esimerkkejä välineistä, joita voidaan käyttää RISK-osion toiminnoissa:
- menetelmät, joilla seurataan avoimien riskien päättämistä
- tekniikat riskien tunnistamiseksi, kuten haastattelutekniikat, kyselylomakkeet ja kyselytutkimukset.
- kvantitatiiviset menetelmät riskien vaikutusten arvioimiseksi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</si>
  <si>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RISK-osion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Riskienhallintaa koskevat toimintaperiaatteet tai muut organisaation ohjeet voivat sisältää seuraavia asioita
- vastuu, valtuudet ja omistajuus RISK-osion toimintojen suorittamisesta. 
- menettelyt, standardit ja ohjeet riskienhallintatoimia varten, kuten riskilähteiden ja -luokkien tunnistaminen ja riskinhallintatoimien määrittäminen.
- riskikriteerit
- luettelo käynnistävistä tekijöistä, jotka käynnistävät riskien tunnistamistoimet
- menetelmät, joilla mitataan toimintalinjojen noudattamista, myönnettyjä poikkeuksia ja toimintalinjojen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</si>
  <si>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RISK-osion toteutettavien toimien odotetut tulokset saavutetaan, ja että heille annetaan asianmukaiset valtuudet toimia ja suorittaa heille osoitetut tehtävät.
Nämä ovat esimerkkejä siitä, miten vastuu ja valtuudet RISK-osion toiminnoista voidaan virallistaa:
- roolien ja vastuualueiden määrittely toimintaperiaatteissa (ks. RISK-3c). 
- tehtäväkuvausten laatiminen ja niihin liittyvien suorituksenhallintatoimien toteuttaminen.
- prosessitehtävien ja niihin liittyvän vastuun sisällyttäminen toimenkuvauksiin.
- kehitetään ja pannaan täytäntöön sopimusvälineet (mukaan lukien palvelutasosopimukset) ulkoisten yksiköiden kanssa vastuun ja valtuuksien määrittämiseksi RISK-osion alaan kuuluvien tehtävien suorittamisesta ulkoistettujen toimintojen osalta.
- RISK-osion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</si>
  <si>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RISK-osion toimintojen suorittamiseen tarvittavat taidot ja tiedot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RISK-osion toimintoihin tarvitaan taitoja ja tietoja, jotka liittyvät seuraaviin seikkoihin
- välineet, tekniikat ja menetelmät, joita käytetään operatiivisten riskien tunnistamiseen, analysointiin, lieventämiseen ja seurantaan. 
- riskinhallintatoimien kehittäminen, toteuttaminen ja seuranta
- riskirekisterin hallinta
- organisaation riskikriteerien määrittely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</si>
  <si>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RISK-osion toimien suorituskykyä varmistaakseen, että ne suoritetaan RISK-osiota koskevissa suunnitelmissa, toimintaperiaatteissa ja menettelyissä kuvatulla tavalla. Olisi kehitettävä ja kerättävä asianmukaisia mittareita, jotta voidaan havaita poikkeamat suorituskyvyssä ja mitata, missä määrin RISK-osion toiminnot saavuttavat aiotun tarkoituksensa.</t>
  </si>
  <si>
    <t>Ota käyttöön tärkeiden omaisuuserien kirjaaminen/lokitus. Esimerkkejä toiminnoista, joita  voidaan kirjata/lokittaa, ovat henkilöiden, esineiden ja yhteisöjen toimet, kun ne käyttävät omaisuuseriä, toimintojen suorittamista häristevät tapahtumat, omaisuuserien tehtävät muutokset, jotka poikkeavat peruskonfiguraatioista, odottamattomat omaisuuserät, jotka yhdistyvät verkkoihin, ja kaikki odottamattomat tai epäilyttävät toiminnot. Tähän voi sisältyä myös tahattomasti sammutetut, poistetut tai "resurssit käyttäneet" virtualisoidut omaisuuserät.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</si>
  <si>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Tämä käytäntö perustuu SITUATION-1a:ssa yksilöityihin kirjaamistoimiin, mutta tämä kattaa myös omaisuuserät, joita voidaan käyttää uhkatoimijoiden tavoitteiden saavuttamiseksi. Uhkatoimija voi käyttää useita eri taktiikoita, kuten MITRE ATT&amp;CK Frameworkissa määriteltyjä taktiikoita, saavuttaakseen lopullisen uhkatavoitteensa (esimerkiksi kiristys, tietojen manipulointi, IP-varkaus, asiakastietojen varastaminen, sabotaasi). Kirjaaminen/lokitus ei välttämättä ole mahdollista kaikentyyppisten toimintoon kuuluvien omaisuuserien osalta. Jos kirjaaminen/lokitus ei ole mahdollista, organisaatiot voivat harkita lieventävien hallintatoimien, kuten fyysisen tai loogisen pääsyn rajoittamisen,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</si>
  <si>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Määrittele lokitus/kirjaamisvaatimukset kaikille tärkeille IT- ja OT-varoille. Esimerkiksi epäonnistuneiden kirjautumisyritysten tallentaminen voi viitata luottamuksellisuusongelmiin, luvattomat muutokset voivat viitata eheysongelmiin ja järjestelmän käyttökatkoksia koskevat lokimerkinnät voivat paljastaa saatavuusongelmat. Lokitusta koskevat vaatimukset voivat vaihdella eri omaisuuserien, kuten OT-laitteiden, kenttälaitteiden, mobiililaitteiden ja pilvipalvelussa sijaitsevien omaisuuserien osalta. Virtuaaliverkkojen osalta virtuaalisen verkkoliikenteen lokituksen/kirjaamisen mahdollistamiseksi saatetaan tarvita lisätyökaluja tai -prosesseja. Organisaation olisi määriteltävä pilvipalvelulle, mukaan lukien sekä pilvipalvelun infrastruktuuri että pilvipalvelun omaisuuserät, lokitusvaatimukset ja sisällyttää ne soveltuvin osin organisaation lokitusvaatimuksissa. Lokitettavien tapahtumatyyppien lisäksi organisaatioiden olisi harkittava, mitkä lokitusvaatimukset voivat olla tarkoituksenmukaisia, kuten miten lokit on suojattava, säilytysketjuun liittyvät näkökohdat tai säilytysaika.
Esimerkkitapahtumia, jotka voidaan kirjata:
1. Käyttöjärjestelmän ja sovellusten hallintatapahtumat
- tilin luominen ja poistaminen
- tilin käyttöoikeuksien määrittäminen
- kokoonpanomuutokset tai ohjelmistojen asennus
2. Käyttöjärjestelmän ja sovelluksen käyttötapahtumat 
- palvelujen ja sovellusten käynnistys, sammutus ja epäonnistuminen
- verkkoyhteydet ja häiriöt
- onnistuneet ja epäonnistuneet kirjautumisyritykset
- sovellusvirheet
- sähköposti- ja verkkoliikenne
- käyttäjien käyttämät järjestelmät ja tiedostot
3. Verkkolaitteissa tapahtuvat tapahtumat, kuten
- palomuurit
- kytkimet
- reitittimet
- langattomat tukiasemat
4. OT-laitteissa tapahtuvat tapahtumat, kuten
- ihmisen ja koneen käyttöliittymät (HMI) ja käyttäjän työasemat.
- suojareleet
- ohjelmoitavat logiikkaohjaimet (PLC:t) ja etäpääteyksiköt (RTU:t).
- älykkäät mittarit
Aiheeseen liittyvät käytännöt:
- Syöte: ASSET-1a:n ja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</si>
  <si>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Verkon ja päätelaitteiden valvontainfrastruktuurille tulisi määritellä lokitusvaatimukset. Nämä vaatimukset voivat poiketa IT- ja OT-laitteille määritellyistä, koska ne voivat tarjota lisätietoja, joista voi olla hyötyä, kun rakennetaan kokonaiskuvaa organisaation verkkojen toiminnasta. Esimerkiksi web-gatewayn tapahtumalokit, jotka osoittavat yhteydet verkkosivustoille, jotka estettiin, koska ne rikkoivat yrityksen käytäntöä.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</si>
  <si>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Kerää lokitiedot eri laitteista ja kokoa ne keskitettyyn säilytyspaikkaan. Yhdistäminen voidaan suorittaa toiminnon sisällä tai muualla organisaatiossa riippuen esimerkiksi yritysarkkitehtuurista ja sääntelyvaatimuksista. Tietovarannon säilytyspaikka voi olla yksinkertainen lokipalvelin tai lokienhallintainfrastruktuuri, joka sisältää keskitettyjä lokipalvelimia ja lokitietojen tallennusjärjestelmän, tai toimittajan tarjoama SIEM-järjestelmä (Security Information and Event Management). Näin lokitiedot ovat käytettävissä silloinkin, kun yksittäiset resurssit ovat offline-tilassa tai tuhoutuneet. Yhdistäminen voi olla erityisen hyödyllistä kerättäessä tietoja sellaisista OT-resursseista, joiden kyky lokitiedostojen paikalliseen tallentamiseen on rajallinen. Organisaatio voi lisäksi yhdistämällä lokitietoja eri resursseista korreloida tietoja havaitakseen samankaltaisuuksia ja poikkeavuuksia.</t>
  </si>
  <si>
    <t>SITUATION-1c ja SITUATION-1d käytännöissä määriteltyjä lokitus/kirjaamisvaatimuksia kehitetään siten, että vaatimuksissa huomioidaan riskinhallinnassa tunnistetut omaisuuserätason riskit, jotta korkeamman riskin omaisuuserille kohdennetaan tiukemmat lokitus/kirjaamisvaatimukset. Tämän käytännön yhteydessä tiukemmalla tarkoitetaan lokitusta,kirjaamista, joka on täydellistä ja kattavaa, ja joka kattaa kaikki keskeiset hallintakeinot. Lokitusvaatimuksia tarkistetaan ja mukautetaan säännöllisesti toimintaympäristön muuttuessa ja lokitus on pysyvää ja jatkuvaa (pikemminkin kuin ajoittaista ja yksittäistä).
Esimerkiksi virtualisoitujen resurssien hallintaa varten organisaatio voi vaatia, että lokitietoja, kuten käyttäjätunnuksia, aikaleimoja ja käyttäjän päätelaitteen IP-osoitetta, kerätään tarkemmin. Organisaatioiden, joilla on kehittyneet lokitietokannat, eikä niillä ole mahdollisuutta toteuttaa tätä käytäntöä kuvauksen mukaisesti, tulisi harkita siitä huolimatta vastaukseksi "täysin toteutettu".
Käytännön SITUATION-1c ohjetekstissä on luettelo esimerkkitapahtumista, jotka voidaan lokitta/kirjata.
Aiheeseen liittyvät käytännöt:
- Syöte: ASSET-1c:n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</si>
  <si>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Tapahtumalokien säännöllinen tarkastelu ja katselmus (manuaalisesti tai automaattisilla työkaluilla) on kriittinen valvontatoimi, joka on olennaisen tärkeää tilannetietoisuuden ylläpidon kannalta (esim. havaitsemalla kyberturvallisuustapahtumia tai -heikkouksia). Lokit voivat esimerkiksi antaa tietoa käyttäjäympäristön muutoksista, jotka voivat tarvittaessa johtaa muutoksiin pääsyoikeuksissa tai aiheuttaa hälytyksiä, kun toiminnon suorittamisen kannalta tärkeät järjestelmät eivät ole käytettävissä. Toinen esimerkki tästä ovat tahattomasti pois päältä kytketyt, poistetut tai "resurssit loppuun käyttäneet" virtualisoidut omaisuuserät, jotka voivat laukaista hälytyksiä, joista järjestelmänvalvojat voivat päätellä, että järjestelmäpäivityksistä tai -korjauksista ei ehkä ole sovellettu näihin järjestelmiin niiden ollessa pois päältä tai kykenemättöminä reagoimaan.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</si>
  <si>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Poikkeavalla toiminnalla tarkoitetaan toimintaa, joka on epäjohdonmukaista tai poikkeaa tavanomaisesta, normaalista tai odotetusta. Valvonnan pitäisi tuottaa tietoa, jota organisaatio tarvitsee tunnistakseen, onko siihen kohdistunut kyberturvallisuustapahtuma, joka saattaa vaatia toimia organisaatioon kohdistuvien vaikutusten estämiseksi. Tähän voi kuulua esimerkiksi verkkolokitietojen tarkastelu, jotta voidaan tunnistaa luvattomat yhteydet toimintojen toteuttamisen kannalta tärkeisiin omaisuuseriin (lsitteisiin, tietovarantoihin). Tähän voi kuulua myös valvomohenkilöstön ja muun operatiivisen henkilöstön havainnot epätavallisista järjestelmävasteista, anturilukemista tai muusta selittämättömästä toiminnasta operatiivisissa järjestelmissä. Tämän käytännön tarkoituksena on sisällyttää ihmiset osaksi organisaation tapaa toteuttaa järjestelmien valvonta+K251.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</si>
  <si>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Valvonta- ja analyysivaatimukset määrittelevät tarvittavat toimet, jotta sidosryhmille voidaan antaa säännöllisesti tietoa organisaation toimintojen toteuttamisen kannalta keskeisten IT-, OT- ja tietovarantojen suojaamiseksi ja ylläpitämiseksi. Vaatimuksia laadittaessa olisi yksilöitävä tärkeimmät sidosryhmät ja miten seuranta- ja analyysivaatimukset tyydyttävät sidosryhmien tietotarpeet. Valvontavaatimukset voivat olla erilaiset esimerkiksi IT-/OT-laitteille, kenttälaitteiden, mobiililaitteiden, virtualisoidun omaisuuden ja pilvipalvelun omaisuuden osalta. Vaatimuksissa olisi kuvattava, mitä tietoja olisi kerättävä ja miten niitä olisi analysoitava. Vaatimuksissa olisi myös määriteltävä kuinka usein kerättyjen tietoja tarkastellaan ja kuinka tiedot jaetaan.
Vaatimuksissa olisi otettava huomioon: 
- tarvittavien tietojen tyyppi ja laajuus
- tarvittavien tietojen tarkkuus
- tietojen muoto(t)
- tietojen jakelutiheys
- miten tiedot jaetaan
- tietojen säilyttäminen
- kuinka usein tarkistuksia olisi tehtävä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</si>
  <si>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Organisaation tulisi määritellä ja seurattava toimintansa kannalta merkityksellisiä poikkeavan toiminnan indikaattoreita. Indikaattorit ovat merkkejä siitä, että jokin poikkeama on saattanut tapahtua tai saattaa olla parhaillaan tapahtumassa. Tällaisia voivat olla esimerkiksi epäonnistuneet kirjautumisyritykset, uudet laitteet verkossa, porttien skannaus, suuret tiedonsiirrot ja järjestelmän saatavuuden vaihtelut. Indikaattorit eivät välttämättä tarkoita haitallista toimintaa, mutta ne poikkeavat normaalista ja vaativat lisäseurantaa. 
Poikkeavaan toimintaan viittaavia indikaattoreita voidaan tunnistaa myös analysoimalla läheltä piti -tilanteita. Tällaisia voivat olla organisaatiosi sisäiset tapahtumat tai toisessa organisaatiossa tapahtuneet ulkoiset tapahtumat. Indikaattorit eivät välttämättä tarkoita haitallista toimintaa, mutta ne poikkeavat normaalista ja vaativat lisäseurantaa.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</si>
  <si>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Valvontavaatimuksiin olisi sisällyttävä määrittelyjä hälytyksille, jotka auttavat kyberturvallisuustapahtumien tunnistamisessa, kuten kynnysarvot, kestot ja toiminnan lähteet. Hälytys voidaan esimerkiksi määrittää laukeamaan, kun yhteyspyynnöt ylittävät tietyn määrän, joka on normaalin toiminnan vakiintunut enimmäismäärä, mikä kertoo palvelunestohyökkäyksen mahdollisuudesta.</t>
  </si>
  <si>
    <t>Valvontavaatimusten olisi sisällettävä (muun muassa) suoritettavia toimintoja, joilla kerätään organisaation toiminnon uhkaprofiilin kannalta merkityksellisiä tietoja. Jotta valvonta voitaisiin sovittaa uhkaprofiiliin, organisaatioiden olisi tarkasteltava uhkatoimijoiden mahdollisena kohteena olevia laitteistoja, ohjelmistoja ja tietovarantoja sekä tavoitteita ja hyökkäysmenetelmiä ja mukautettava valvontatoimia sen mukaisesti. Jos uhkaprofiiliin sisältyy esimerkiksi uhka, johon liittyy valtiollinen toimija, jonka tiedetään käyttävän spear phishing -kalasteluviestejä, sähköpostia voitaisiin seurata sellaisten erityispiirteiden varalta, joita tiedetään esiintyvän tällaisissa phishing-sähköpostiviesteissä.
Aiheeseen liittyvät käytännöt:
- Riippuvuus: Tämän käytännön toteuttaminen riippuu THREAT-2e:n aikaisemmasta käyttöönotosta.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</si>
  <si>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SITUATION-2c määriteltyjä valvontavaatimuksia laajennetaan siten, että niihin sisällytetään riskinhallintatoimien avulla tunnistettujen omaisuuserätason riskien huomioon ottaminen siten, että korkeamman riskin omaavien omaisuuserien (kuten toimintojen toteuttamisen kannalta tärkeiksi katsotut omaisuuserät, turvallisuusjärjestelmät ja arkaluonteisia tietoja sisältävät omaisuuserät) seuranta on tiukempaa. Tämän käytännön yhteydessä tiukemmalla tarkoitetaan lähestymistapaa, joka on täydellinen ja kattava, kattaa kaikki keskeiset valvontakeinot, jota tarkastellaan ja mukautetaan säännöllisesti ympäristön muutosten perusteella ja joka on pysyvää ja jatkuvaa (pikemminkin kuin ajoittaista ja yksittäistä).
Organisaatio voi esimerkiksi asettaa vaatimuksia arkaluonteisia tietoja sisältävien omaisuuserien käyttölokien seuraamiseksi. Organisaatioiden, joilla on hyvin kehittynyt valvontakyky ja joilla ei ole mahdollisuutta tarkoituksenmukaisesti toteuttaa tätä käytäntöä ylläolevassa laajuudessa, tulisi harkita vastaukseksi "täysin toteutettu".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</si>
  <si>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Kirjaamistoimia (SITUATION-1a, SITUATION-1b) ja valvonta- ja analyysivaatimuksia (SITUATION-2c) parannetaan, jotta niihin voidaan sisällyttää riskianalyysitoimista (RISK-3d) saatavat olennaiset tiedot. Valvontahenkilöstö tarkastelee säännöllisesti riskianalyysitietoja ja joko muuttaa olemassa olevia poikkeavaa toimintaa osoittavia indikaattoreita tai kehittää uusia indikaattoreita uhkia, haavoittuvuuksia ja tunnistettuja riskejä koskevien päivitysten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</si>
  <si>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Valvontahenkilöstö tarkastelee poikkeavaa toimintaa kuvaavien indikaattorien tehokkuutta ja päivittää niitä tarvittaessa sen varmistamiseksi, että ne täyttävät edelleen määritellyt valvontavaatimukset ja sidosryhmien tiedontarpeet. Tarkistaminen ja päivittäminen olisi suoritettava organisaation määrittelemin väliajoin, jolla varmistetaan, että indikaattorit päivitetään organisaation riskitiedot huomioiden.
Organisaatiot voivat esimerkiksi seurata julkisesti saatavilla olevia lähteitä (esim. National Vulnerability Database (NVD), CISA Central ja CERT/CC) saadakseen tietoa uusista haavoittuvuuksista ja hyväksikäyttötapauksista, jotta voidaan tunnistaa uusia mahdollisia indikaattoreita poikkeavasta toiminnasta.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</si>
  <si>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Menetelmiin, joilla kyberturvallisuuden nykytilasta voidaan tiedottaa tehokkaasti asiaankuuluville päätöksentekijöille, voivat kuulua viestintätavat (kuten ilmoitustaulut, yhteenvedot, puhelut, kokoukset ja satelliittipuhelimet) sekä yhteinen kieli ja määritellyt termit kyberturvallisuustietojen (kuten uhkatasojen) kuvaamiseen. Näitä olisi arvioitava säännöllisesti ja päivitettävä tarpeen mukaan, jotta voidaan varmistaa, että ne ovat edelleen tehokkaita kaikkien kyberturvallisuustilanteiden ilmaisemisessa.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</si>
  <si>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Valvontatietojen yhdistelyn avulla voidaan arvioida, toimiiko toiminto odotetulla tavalla, mukaan lukien pääsy jaettuihin verkkoresursseihin, kaistanleveys ja järjestelmän käyttöoikeuksien valvonta. Tämän tiedonkeruun arvoa lisää se, että kriittisille järjestelmäkomponenteille luodaan hyväksyttävät minimi- ja tavoitetoimintamittarit, joiden avulla voidaan välittömästi tunnistaa epäoptimaaliset tilanteet ja toimintojen mahdollinen heikkeneminen. Yhdistettävät seurantatiedot voivat olla peräisin monista lähteistä, myös itsearvioinnin kohteena olevan toiminnon ulkopuolelta.
Aiheeseen liittyvät käytännöt:
- Syöte: SITUATION-2a:n ja SITUATION-2b:n täytäntöönpano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SITUATION-3b, SITUATION-3f.</t>
  </si>
  <si>
    <t>Tilannetietoisuus on kattavampaa, kun siinä käytetään useita tietolähteitä. Valvonnan avulla kerättyjen tietojen lisäksi käytössä on prosesseja, joilla kerätään asiaankuuluvia tietoja, jotka voivat lisätä yksityiskohtaisuutta tai selkeyttä tilannetietoisuuteen tai auttaa vahvistamaan useista lähteistä saatuja samankaltaisia tietoja. Asiaankuuluvia tietoja voivat olla esimerkiksi tapahtumien jälkipuintiraportit, epäilyttävää toimintaa koskevat puhelut neuvontapalveluihin sekä raportit ja tilastotietoja phishing-yrityksistä.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SITUATION-3c, SITUATION-3e, SITUATION-3f.</t>
  </si>
  <si>
    <t>Tilannetietoisuutta koskevissa raportointivaatimuksissa olisi määriteltävä kunkin sidosryhmän tarvitseman tilannetietoisuutta koskevan viestinnän kehittäminen, toimittaminen ja ylläpito. Esimerkiksi viranomaisille suunnattu tilannetietoisuusviestintä eroaa huomattavasti johtokunnalle suunnatusta viestinnästä. Suunnitelman tulisi sisältää lähitulevaisuuden kehityssuunnitelmat ja tilannekuvan jakelusuunnitelma. Suunnitelmaa olisi mukautettava säännöllisin väliajoin perustuen uusiin tai muuttuviin tarpeisiin ja viestintätoimien tehokkuuden arviointiin.
Nämä ovat esimerkkejä tilannetietoisuuden raportoinnin sidosryhmistä: 
- organisaation johto 
- kyberturvallisuusohjelmien johto ja tiimin jäsenet
- organisaatiossa työskentelevät henkilöt, joihin kyberturvallisuuspoikkeama vaikuttaisi.
- tiedonjako- ja analyysitoiminnot
- julkishallinto
- turvallisuusviranomaiset
- toisiinsa yhteydessä olevat organisaatiot 
- palveluntarjoajat
- toimialan organisaatiot (kuten edunvalvontayhdistykset,  ammattijärjestöt)
- sääntelyviranomaiset
Nämä ovat esimerkkejä tilannetietoisuuden raportointivaatimuksista:
- viestinnän tiheys ja ajoitus
- viestinnän turvallisuuden hallintatoimet (esim. salaus tai suojattu viestintä), joka on tarkoituksenmukaista joillekin sidosryhmille.
- tarvittavat resurssit 
- sisäiset ja ulkoiset resurssit, jotka osallistuvat viestintäprosessin tukemiseen.
- sisäiset ja ulkoiset yhteyspisteet rooleittain
- käytettävät viestintämenetelmät ja -kanavat
- omaisuuserät, ihmiset ja järjestelmät (mukaan lukien ulkoiset järjestelmät, kuten matkapuhelinverkot), jotka eivät välttämättä ole käytettävissä reagointitoimien aikana, ja mitä vararesursseja/järjestelmiä voidaan tarvita.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</si>
  <si>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Valvonnan ja sisäisten tietolähteiden kautta kerättyjen tietojen lisäksi on käytössä prosesseja, joilla kerätään tietoja ulkoisilta organisaatioilta,  joiden tarjoamat tiedot voivat lisätä yksityiskohtaisuutta tai selkeyttä tilannetietoisuuteen. Henkilöstö voi esimerkiksi seurata ja kerätä tietoja useista luotettavista kyberturvallisuustietoa tarjoavista lähteistä, kuten foorumeilta, toimittajilta, InfraGardilta, ISAC:eilta ja CISA Centralilta. Ulkopuoliset tiedot analysoidaan ennen jakamista, jotta voidaan varmistaa, että jaetut tiedot ovat merkityksellisiä ja hyödyllisiä vastaanottajille. Analysoinnissa tunnistetaan ja korostetaan aiheita, joihin vastaanottajan olisi kiinnitettävä huomiota. Tämän jälkeen tilannetieto jaetaan asianmukaisille sidosryhmille, kuten organisaation johdolle, poikkemanhallintaan osallistuvalle henkilöstölle ja omaisuuserien omistajille.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harjoittelun etenemistä. Käytännön progressiot ovat toisiinsa liittyvien käytäntöjen ryhmiä, jotka edustavat toiminnan yhä täydellisempiä tai kehittyneempiä toteutuksia. Tämän etenemisen käytäntöjä ovat: SITUATION-3c, SITUATION-3e, SITUATION-3f.</t>
  </si>
  <si>
    <t>Valvontatietojen yhdistäminen edellyttää yleensä kehittyneiden valvontatyökalujen, kuten tietoturvatietojen ja -tapahtumien hallintajärjestelmien (SIEM), käyttöä järjestelmälokien ja verkkotietojen yhdistämiseksi, jotta ympäristöstä voidaan tehdä kokonaisvaltaisempi analyysi. Vaikka tämän käytännön toteuttaminen ei olekaan edellytys, organisaatiot voivat harkita valvontatietojen yhdistämistä eri toiminnoista. Samoin kuin toimintojen sisällä tapahtuva yhdistäminen, valvontatietojen jakaminen ja analysointi organisaation eri toimintojen välillä tarjoaa kattavamman tietoisuuden organisaation toiminnallisesta tilasta ja kyberturvallisuuden tilasta. Tämä voi edellyttää sellaisten menetelmien käyttöönottoa, joilla tiivistetään tai muutoin yksinkertaistetaan yhdistettyjä valvontalokeja tarkasteleville henkilöille esitettävää tietoa (esim. raporttien vähentäminen).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SITUATION-3b, SITUATION-3f.
- Toisen etenemisen käytäntöjä ovat: SITUATION-3c, SITUATION-3e, SITUATION-3f.</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</si>
  <si>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aistinvaraisen- ja tilannekuvatiedon perusteella turvallisuuden, häiriönsietokyvyn, toimintavarmuuden ja/tai kyberturvallisuuden parantamiseksi. 
Ennalta määritettyjen toimintatilojen määrittäminen edellyttää yleensä yksityiskohtaisten arkkitehtuurien tai topologioiden käyttöä, dokumentointia ja yksityiskohtaista ymmärrystä omaisuuseristä ja niiden prioriteeteista (ASSET-1c, ASSET-1d), luokista (ASSET-2c, ASSET-2d) ja ominaisuuksista (ASSET-1e, ASSET-2e).
Määriteltyihin tiloihin voi sisältyä kriteerit tilan käyttöönotolle, kuten se, kenellä on valtuudet käynnistää tilanmuutos kumpaankin suuntaan, tarkistuslistat, jotka on täytettävä ennen siirtymistä heikentyneestä tilasta toimintakuntoon, kuinka kauan organisaatio voi selviytyä tietyssä tilassa tai miten organisaatio suorittaa valvontaa määrittääkseen, milloin kriteerit täyttyvät. Valvontatoimista saatuja tietoja käytetään käynnistämään päätöksiä ennalta määriteltyjen toimintatilojen käyttöönotosta. 
Jos esimerkiksi valvontatoimet viittaavat katkokseen, tämä saattaa käynnistää manuaalisen prosessin, jossa tehdään analyysi, jossa todetaan, että kaikkia toimintoja ei voida tukea, tiettyjen päätöksentekijöiden on hyväksyttävä muiden kuin välttämättömien toimintojen tilapäinen supistaminen ja siirrytään ennalta määriteltyyn tilaan, jossa tietyt omaisuuserät sammutetaan. 
Muissa tilanteissa saatetaan käyttää automatisoitua prosessia. Esimerkiksi valvontatoimien kautta saatujen uhkatietojen perusteella (SITUATION-3f) säännöstö käynnistää uhkatason nostamisen, mikä käynnistää ennalta määritellyn tilan, jossa kriittiset resurssit sammutetaan. Toinen esimerkki ennalta määritellyistä toimintatiloista voisi olla IT- ja OT-ympäristöjen välisen verkkoliikenteen rajoittaminen kyberturvallisuuspoikkeaman aikana. 
Toisena esimerkkinä voidaan tunnistaa korkean riskin tilanteita, jotka edellyttävät lisälokitusta, kuten turvallisuuteen liittyvä hätätilanne, joka edellyttää käyttöoikeuksien välitöntä korottamista, mutta ne voivat myös lisätä lokitiedonkeruun tarkkuutta kyseisissä laitteissa.
Aiheeseen liittyvät käytännöt
- Input From: Implementing RESPONSE-3l and THREAT-2J sisältää tietoja, jotka voivat olla hyödyllisiä tämän käytännön toteuttamisessa.</t>
  </si>
  <si>
    <t>SITUATION-osion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</si>
  <si>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SITUATION-osioon kuuluvia toimintoja, joita ei tällä hetkellä suoriteta ja joita organisaatio suorittaisi, jos sillä olisi lisää henkilöstöä, rahoitusta tai välineitä.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SITUATION-osion käytännöt voidaan toteuttaa tarkoitetulla tavalla. Tämän käytännön toimivuutta voidaan arvioida määrittämällä, onko toivottuja käytäntöjä jäänyt toteuttamatta resurssipulan vuoksi. 
Nämä ovat esimerkkejä henkilöistä, jotka osallistuvat SITUATION-osion toimintaan:
- lokitietojen tarkastelusta vastaava henkilöstö
- Henkilöstö, joka vastaa poikkeavaa toimintaa osoittavien merkityksellisten indikaattorien tunnistamisesta. 
Nämä ovat esimerkkejä välineistä, joita voidaan käyttää SITUATION-osion toiminnoissa:
- tietoturvatietojen ja tapahtumien hallintajärjestelmät (SIEM-järjestelmät).
- kyberturvallisuustietojen keruumenetelmät, -tekniikat ja -työkalut.
- sähköiset ilmoitustaulut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</si>
  <si>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SITUATION-osion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 SITUATION-osion toimintoja koskevat toimintaperiaatteet tai muut organisaation ohjeet voivat sisältää seuraavaa
- vastuu, valtuudet ja omistajuus SITUATION-osion toimintojen suorittamisesta. 
- menettelyt, standardit ja ohjeet SITUATION-osion toimintoja varten, kuten kirjaaminen ja seuranta, tietojen jakelu (mukaan lukien jakeluvälineet, -menetelmät ja -kanavat) sekä vastaanotettujen kyberturvallisuustietojen analysointi ja ristiriitojen purkaminen.
- ohjeet siitä, mitä tilannetietoja voidaan tai on jaettava asiaankuuluvien sidosryhmien kanssa.
- tilannetietoisuutta koskevat raportointivaatimukset 
- vaatimukset, jotka koskevat poikkeavaa toimintaa osoittavien indikaattoreiden arvioinnin ja päivittämisen tiheyttä.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</si>
  <si>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SITUATION-osion toteutettavien toimien odotettujen tulosten saavuttaminen, ja että heille annetaan asianmukaiset valtuudet toimia ja suorittaa heille osoitetut tehtävät.
Nämä ovat esimerkkejä siitä, miten vastuu ja valtuudet SITUATION-osion toiminnoista voidaan virallistaa:
- roolien ja vastuualueiden määrittely toimintaperiaatteissa (ks. SITUATION-4c).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SITUATION-toimialaan liittyvien tehtävien suorittamisesta.
- sisällyttämällä SITUATION-osion alaan kuuluvat tehtävät ulkoisten yksiköiden suorituskyvyn mittaamiseen.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</si>
  <si>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SITUATION-osioon liittyvien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SITUATION-osion toimintoihin tarvitaan taitoja ja tietoja, jotka koskevat seuraavia asioita
- välineet, tekniikat ja menetelmät, joita käytetään seurantatietojen keräämiseen, tallentamiseen, jakeluun ja suojaamiseen.
- seurantatietojen tulkinta ja esittäminen tavalla, joka on mielekäs ja asianmukainen sidosryhmille.
- muunlaisen kyberturvallisuustiedon kerääminen, kokoaminen ja jakaminen.
Lisäksi on pohdittava, miten tämän alan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</si>
  <si>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SITUATION-osion toimintojen suorituskykyä varmistaakseen, että ne suoritetaan SITUATION-osion toimintoja koskevissa suunnitelmissa, politiikoissa ja menettelyissä kuvatulla tavalla. Olisi kehitettävä ja kerättävä asianmukaisia mittareita, jotta voidaan havaita poikkeamat suorituskyvyssä ja mitata sitä, missä määrin tilannekuvaan liittyvät toiminnot saavuttavat aiotun tarkoituksensa.</t>
  </si>
  <si>
    <t>Tunnistetaan ja ylläpidetään perustiedot sisäisistä ja ulkoisista osapuolista, joita voidaan tarvita tehtävän jatkuvan suorittamisen kannalta. Toimittajariippuvuuksia voivat olla esimerkiksi tietotekniikkapalvelujen tarjoajat, poikkeamanhallintakonsultit ja laitetoimittajat. Kolmannet osapuolet voivat tukea organisaation IT- tai OT-laitteita ja operatiivisia toimintoja. Kerättyjä tietoja olisi ylläpidettävä sellaisessa muodossa, että ne ovat kolmansien osapuolten riskienhallinnasta vastaavien henkilöiden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</si>
  <si>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Luo ja ylläpidä luetteloa, joka sisältää perustiedot tärkeistä sisäisistä ja ulkoisista osapuolista, joilla on pääsy, hallinta tai jonka hallussa IT-, OT-laitteita tai tietovarantoja on. Joidenkin kolmansien osapuolten, kuten yrityksen IT-osaston, osalta nämä tärkeät suhteet voivat olla täysin sisäisiä.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</si>
  <si>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Määritelty menetelmä suunnitellaan etukäteen, kuvataan selkeästi, tehdään lopulliseksi ja standardoidaan. Määritellyn menetelmän käyttäminen toimittajista ja muista kolmansista osapuolista aiheutuvien riskien tunnistamiseen auttaa organisaation riskienhallintaprosesseja tuottamaan johdonmukaisia tuloksia ja mahdollistaa paremmin kolmansien osapuolten riskien tehokkaan hallinnan.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</si>
  <si>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Kolmansien osapuolten priorisoinnissa määritetään yksi tai useampi osajoukko yhteisöjä, joihin organisaation on keskitettävä kyberturvallisuustoimintansa määriteltyjen kriteerien perusteella, kuten niiden merkitys toiminnon toteuttamiselle tai niiden rooli kriittisenä toimittajana. Priorisoinnilla ja kriteereillä olisi varmistettava, että priorisointijärjestelmä ja luettelo priorisoiduista kolmansista osapuolista ovat asianmukaisia organisaation riskiympäristön ja sietokyvyn kannalta. Kolmansien osapuolten priorisoinnin laiminlyönti voi johtaa tärkeiden omaisuuserien riittämättömään suojaamiseen ja suhteettoman suuren huomion ja resurssien kohdistamiseen kolmansiin osapuoliin, joiden potentiaalinen vaikutus toimintoon on vähäinen.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</si>
  <si>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Priorisointiperusteita laatiessaan organisaation olisi otettava huomioon tilanteet, joissa riippuvuus kolmannesta osapuolesta voi olla yksittäinen vikaantumispiste tai kolmannen osapuolen palvelun keskeytyminen voi vaikuttaa merkittävästi palvelun toimittamiseen. Jos organisaatio esimerkiksi on riippuvainen yhdestä ainoasta lähteestä verkkoyhteyksien saamiseksi kriittisessä toimipisteessä, tämä olisi erittäin merkittävä riippuvuus, koska kyseisen toimituksen keskeytyminen voisi aiheuttaa merkittäviä seurauksia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</si>
  <si>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Organisaation tulisi arvioida kolmansien osapuolten priorisointikriteerejä varmistaakseen, että toimintoon suurimman riskin aiheuttaviin kolmansiin osapuoliin kiinnitetään riittävästi huomiota. Kolmansien osapuolten tärkeysjärjestyksen uudelleenarviointi voidaan suorittaa määritellyllä aikataululla tai määritellyillä laukaisevilla tekijöillä, kuten tuotteen hankkiminen uudelta toimittajalta tai julkiset tiedot yrityksen taloudellisesta asemasta.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</si>
  <si>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Toimittajien ja muiden kolmansien osapuolten kyberturvallisuutta koskeviin vaatimuksiin voi sisältyä esimerkiksi tietyn kyberturvallisuuden hallinnan toteutustason ylläpitäminen, kolmannen osapuolen aiempien kyberpoikkeamien arviointi, kriittiseen omaisuuteen pääsevän henkilöstön taustatarkastukset sekä vaatimukset tietoturvaloukkauksista ja muista kyberturvallisuuteen liittyvistä välikohtauksista ilmoittamisesta.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</si>
  <si>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Tuotteita ja palveluja koskeviin kyberturvallisuusvaatimuksiin voi kuulua esimerkiksi mahdollisuus poistaa tuotteen tietyt toiminnot käytöstä, selkeä käsitys tuotteessa käytetyistä komponenteista ja kyberturvallisuusvaatimukset täyttävät palvelun käyttöehdot.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</si>
  <si>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Kyberturvallisuusvaatimukset olisi tunnistaa määritellyn, tehokkaan ja selkeän menetelmän avulla. Vaatimusten olisi sisällettävä hallintatoimet, joita tarvitaan tuotteiden ja palvelujen suojaamiseksi RISK-osiossa yksilöityjä toimittajista ja muista kolmansista osapuolista aiheutuvia kyberturvallisuusriskejä vastaan.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valvontakokonaisuuksiin. Esimerkiksi NIST tarjoaa Executive Order 14028:n mukaisen kriittisen ohjelmiston määritelmän, jota joidenkin organisaatioiden on noudatettava.
Olisi toteutettava kyberturvallisuuden hallintatoimia, joilla vähennetään toimittajista ja muista kolmansista osapuolista mahdollisesti aiheutuvaa riskiä. Organisaatio voi toteuttaa operatiivisia valvontatoimia, joilla rajoitetaan kolmannen osapuolen, kuten huolto- tai vahtimestaripalvelun, henkilöiden pääsy laitoksen  alueelle ilman saattajaa. Tekninen valvonta voi olla tarpeen sellaisten kolmansien osapuolten osalta, jotka tarjoavat palveluja, kuten omaisuuden etähuoltoa. Organisaatio voi myös harkita hallinnollisia hallintatoimia, kuten hankintastrategioita, jotka peittävät omaisuuden loppukäytön.
Seuraavassa on esimerkkejä huomioon otettavista vaatimustyypeistä: 
- kolmansille osapuolille pääsyn myöntämistä koskevat tarkastukset ja menettelyt
- tietojen hallintaa, suojausta ja hävittämistä koskevat määrittelyt. 
- onko toimittaja kehittämässä ohjelmistoja, ja jos on, mitä turvallisia koodauskäytäntöjä on käytettävä.
- tiedot ja taidot, joita tarvitaan kolmansille osapuolille annettujen tehtävien suorittamiseen.
- kyberturvallisuuskoulutus, joka voi olla tarpeen ennen käyttöoikeuden myöntämistä kolmansille osapuolille.
- kirjaaminen/lokitus, lokien säilyttäminen ja seuranta
- vaaratilanteista ja haavoittuvuuksista ilmoittaminen, niiden lieventäminen ja niihin reagoimisen koordinointi, mukaan lukien aikarajat ja kynnysarvot.
- poikkeamiin reagoiminen ja tietojen jakaminen
- hallintatoimet, jotka koskevat kolmansien osapuolten yhteyksiä organisaation järjestelmiin
- tarvitaanko erilaisia ohjelmistoja, omaisuuseriä ja toimittajia tiettyjen haavoittuvuuksien laajan hyväksikäytön riskin pienentämiseksi.
Tietolähteitä toimittajien kyberturvallisuusvaatimusten kehittämiseksi ovat muun muassa aiempien kybertapahtumien (sisäiset, ulkoiset ja läheltä piti -tilanteet) analyysi, sisäisten sidosryhmien ideointi, kyberturvallisuusasiantuntijoiden haastattelut, toimialan uhkailmoitukset, haavoittuvuusilmoitukset, sisäisen valvonnan tarkastusten tulokset, haavoittuvuusarvioinnit, tunkeutumistestit ja muut tutkimukset.
Aiheeseen liittyvät käytännöt:
- Syöte: ARCHITECTURE-1f:n ja ARCHITECTURE-1g:n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KOLMANNEN-OSASTO-2c, KOLMANNEN-OSASTO-2e.  Toisen etenemisen käytäntöjä ovat: KOLMANNEN-OSASTO-2c, KOLMANNEN-OSASTO-2f, KOLMANNEN-OSASTO-2g, KOLMANNEN-OSASTO-2h.</t>
  </si>
  <si>
    <t>Määritellyn menetelmän käyttäminen kolmansien osapuolten arvioinnissa ja valinnassa auttaa tekemään valintaprosessista johdonmukaisen ja toistettavan. Osana määriteltyä menetelmää voisi esimerkiksi kuvata, miten organisaatio tarkastelee toimittajien vastauksia tarjouspyyntöihin ja määrittelee täyttääkö toimittaja tarvittavat vaatimukset. Tähän voi sisältyä kyberturvallisuuspätevyyksien, oikeudellisen aseman, taloudellisen tilanteen ja suhteiden tarkastelu ulkomaisiin hallituksiin. Tietolähteinä voivat olla kolmansien osapuolten antamat todistukset (esim. todistus kyberturvallisuuden valvontaympäristön soveltuvuudesta ja tehokkuudesta) ja taustatietoihin ja referensseihin perustuva tarkastus, kolmansien osapuolten luokituspalveluista saadut tiedot ja avoimen lähteen tiedot (OSINT).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</si>
  <si>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Kaikki toimittajat eivät altista organisaatiota samalla lailla riskeille. Koska erityisten kyberturvallisuusvaatimusten asettaminen sopimuksella voi lisätä kustannuksia, olisi varmistettava, että kyberturvallisuusvaatimukset ovat oikeassa suhteessa mahdolliseen riskiin. Erityistä huomiota olisi kiinnitettävä ensisijaisiin/korkean prioriteetin toimittajiin (THIRD-PARTIES-1c), koska ne toimittavat, ylläpitävät tai käyttävät esimerkiksi kriittisiä ohjelmistokomponentteja, jotka ovat olennaisia toiminnon toiminnalle. Kriittisen ohjelmistokomponentin määritelmä voi vaihdella suuresti toimialasta tai kriittisen infrastruktuurin sektorista riippuen, ja määritelmä voi perustua yleisesti käytettyihin viitekehyksiin tai "control set" / hallintasarjaan eli ryhmään menetelmiä, protokollia tai referenssidataa. Esimerkiksi NIST tarjoaa Executive Order 14028 -määräyksen mukaisen kriittisen ohjelmiston määritelmän, joka joidenkin organisaatioiden on otettava käyttöön. Organisaation olisi toteutettava tiukempia kyberturvallisuuden hallintatoimia, jos todetaan, että mahdollisen riskin taloudellinen vaikutus olisi suurempi kuin riskin laskennalliset kustannukset.K282
Aiheeseen liittyvät käytännöt:
- Syöte: Third-Parties-1d:n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THIRD-PARTIES-2e.</t>
  </si>
  <si>
    <t>Sopimusluonteisessa muodossa olevat kyberturvallisuusvaatimukset muodostavat perustan muodollisille sopimuksille, jotka laaditaan organisaation ja ulkoisten toimijoiden/ kolmannen osapuolen välille ja toimijoiden toiminnan ohjaamiseksi. Vaatimukset kattavat myös toimitettuihin tuotteisiin tai palveluihin tehtävien muutosten hallinnan. Organisaation olisi laadittava kutakin kolmannen osapuolen kanssa tehtyä sopimusta varten yksityiskohtaiset laatuvaatimukset, jotka kolmannen osapuolen on täytettävä. Näihin olisi sisällyttävä kyberturvallisuusvaatimukset, jotka organisaatio odottaa kolmannen osapuolen täyttävän. On tärkeää, että nämä vaatimukset ovat perusteellisia, yksityiskohtaisia, lopullisia ja riittäviä käytettäväksi kriteereinä valittaessa ulkoisia tahoja Niiden tulee kieliasultaan soveltua ulkoisten tahojen kanssa tehtäviin sopimuksiin ja että vaatimuksia voidaan käyttää kolmannen osapuolen toiminnan suorituskyvyn valvonnan perustana. Ihannetapauksessa oikeudellinen ja tekninen henkilöstö tekevät tiivistä yhteistyötä näiden vaatimusten laatimisessa. Tekninen henkilöstö voi esimerkiksi kohdata haasteita konfiguraationhallinnan osalta, kun vastuu omaisuuden operoinnista on jaettu. Organisaatio voi harkita sopimuskielen käyttämistä varmistakseen, että vastuu konfiguraatioihin liittyvien ongelmien käsittelystä on määriteltelty selkeästi.
Sopimuskieltä voidaan käyttää esimerkiksi haavoittuvuuksista tai poikkeamista ilmoittamista koskevien odotusten ja vaatimuksien, kuten oikea-aikaisuuden, määrittelyyn. Vaaditaanko ilmoitus haavoittuvuudesta esimerkiksi ennen julkista julkistamista ja mitä viestintäkanavaa pitkin. Tällaiset määrittelyt dokumentoidaan usein palvelutasosopimuksissa (SLA), jotka sisältyvät tarjouspyyntöihin (RFP). 
Sopimuskieltä olisi hyvä käyttää määriteltäessä, mikä on tuotteen tai palvelun toimittamiseen liittyvä tapahtuma, poikkeama ja haavoittuvuus. Esimerkiksi palvelukatkos maan yhdellä alueella, joka saattaa vaikuttaa muihin alueisiin, voi olla tapahtuma, josta palveluntarjoajan on ilmoitettava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</si>
  <si>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Toimittajien, palveluntarjoajien ja muiden kolmansien osapuolten kanssa tehtävissä sopimuksissa olisi edellytettävä todistusta siitä, että ne täyttävät sopimusehdoissa määritellyt kyberturvallisuusvaatimukset. Tavarantoimittajien ja kolmansien osapuolten olisi aluksi todistettava täyttävänsä nämä vaatimukset ennen sopimuksen tekemistä ja todistettava säännöllisesti, että ne täyttävät edelleen kyberturvallisuusvaatimukset. Keskeisten toimittajien osalta voidaan harkita todistusten lisävarmennusta. Tämä voidaan tehdä seuraamalla huomionarvoisia poikkeamia, kolmansien osapuolten luokituspalveluista saatuja tietoja ja avoimen lähdekoodin tietoja.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</si>
  <si>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Organisaatiolla olisi oltava vakioprosessi, joka asettaa turvallisen ohjelmisto- ja tuotekehityksen vaatimukset kolmansille osapuolille. Esimerkiksi ohjelmistoja kehittävien toimittajien osalta on määriteltävä ja täsmennettävä, mitkä turvalliset suunnittelu- ja koodauskäytännöt ovat hyväksyttäviä, kuten NIST Secure Software Development Framework (SSDF), Building Security In Maturity Model (BSIMM) ja Open Web Application Security Project (OWASP). Turvallisen tuotekehityksen vaatimuksissa saatetaan kieltää sellaisten komponenttien käyttö, joissa on tunnettuja kyberturvallisuusongelmia.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kokoelmaan menetelmiä, protokollia tai referenssidataa,. Esimerkiksi NIST tarjoaa Executive Order 14028 -määräyksen mukaisen kriittisen ohjelmiston määritelmän, joka joidenkin organisaatioiden tulee noudattaa.
Tämä toiminta liittyy kyberturvallisuusarkkitehtuuriin liittyviin toimiin, jotka liittyvät toimittajien valitsemiseen turvallisten ohjelmistokehityskäytäntöjen perusteella (ARCHITECTURE-4b ja ARCHITECTURE-4e).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</si>
  <si>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tulisi sisältää odotettu tuotteen käyttöikä ja tuotteen tuen saatavuus.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</si>
  <si>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olisi sisällyttävä suojautumiskeinot väärennettyjen tai vaarantuneiden ohjelmistojen, laitteistojen ja palvelujen varalta. Esimerkiksi:
- Ilmoittaako toimittaja kaikki hankittavassa tuotteessa olevat, tunnetut menetelmät, joilla tietokoneen todennus voidaan ohittaa (takaovet, backdoors)? Toimittaako kirjallisen dokumentaation siitä, että kaikki toimittajan luomat takaovet on poistettu pysyvästi järjestelmästä?
- Antaako toimittaja yhteenvetodokumentaation hankitun tuotteen turvallisuusominaisuuksista ja turvallisuuteen keskittyvät ohjeet tuotteen ylläpitoon, tukeen ja oletusasetusten uudelleenmääritykseen?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</si>
  <si>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Kolmansien osapuolten toimittamien hyödykkeiden suunnittelu, valmistus ja kokoonpano koostuu usein monista osista ja osakomponenteista, jotka on hankittu muilta toimittajilta. Organisaatiot, jotka hankkivat näitä omaisuuseriä kolmansilta osapuolilta, saattavat tietämättään periä kyberriskejä, joita ei ole tunnistettu tai lievennetty. 
Materiaaliluettelossa määritetään ja eritellään hankittujen hyödykkeiden osien ja osakomponenttien lähde, sisältäen tiedon niiden alkuperästä ja kaikki lisätiedot, jotka voivat auttaa organisaatiota määrittämään periytyvän riskin. Esimerkkejä tällaisista osista ja osakomponenteista tallennettavista tiedoista voivat olla esimerkiksi avoimen lähdekoodin kirjastoista peräisin olevien ohjelmistorutiinien sisällyttäminen ohjelmistoon tai turvakameran osien hankkiminen tunnetusti vihamielisestä valtiosta.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</si>
  <si>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Korkeamman prioriteetin omaisuuserien osalta näihin kriteereihin olisi sisällyttävä niihin liittyvien kolmannen osapuolen hosting-ympäristöjen ja lähdekoodin arviointi.
Hosting-ympäristöt ja lähdetiedot voivat olla merkittäviä riskien lähteitä. Hosting-ympäristöt koostuvat monista tuotteiden ja palvelujen kerroksista, jotka eivät aina ole hosting-palvelujen tarjoajien suorassa valvonnassa ja jotka voivat tuoda organisaatiolle tunnistamattomia riskejä. Niihin voi kuulua esimerkiksi ohjelmistopaketteja, avoimen lähdekoodin koodikirjastoja, konfiguraatioita ja muita asetuksia, joita on käytetty pilviympäristössä käyttöönotettavassa virtuaalikoneessa. Materiaaliluettelon tapaan hosting-ympäristöjen olisi toimitettava dokumentaatio näiden tuotteiden ja palvelujen käytöstä palvelun tuottamiseen, jotta hankitun riskin likimääräinen arviointi olisi mahdollista. Lisäksi tämä dokumentointiperiaate voi edellyttää tietoa siitä, miten hosting-organisaatiot tallentavat, käsittelevät ja siirtävät organisaation tietoja. Tietojen säilytyspaikkojen, tietojen käsittelypaikkojen, tietojen siirtotapojen ja käytettyjen hallintatoimien arviointi on tehtävä, jotta voidaan tunnistaa organisaation tietojen luottamuksellisuuteen, eheyteen ja saatavuuteen kohdistuvat mahdolliset riskit.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</si>
  <si>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Kun kolmas osapuoli vastaa omaisuuden tuottamisesta tai toimittamisesta organisaatiolle, valvontaprosessiin olisi kuuluttava omaisuuden tarkastus/testaus sen varmistamiseksi, että se täyttää kaikki ilmoitetut vaatimukset, mukaan lukien kyberturvallisuusvaatimukset.
Jos esimerkiksi on olemassa vaatimus poistaa kaikki ohjelmistokomponentit, joita ei tarvita hankitun tuotteen toiminnassa ja/tai ylläpidossa (pelit, lähdekoodi, käyttämättömät ajurit), tuotteen vastaanottamisen yhteydessä voitaisiin testata, sisältyykö siihen näitä komponentteja.
Aiheeseen liittyvät käytännöt
- Edistyminen: Tämä käytäntö on osa käytäntöjen etenemistä. Käytäntöjen eteneminen on toisiinsa liittyvien käytäntöjen ryhmä, joka edustaa yhä täydellisempiä tai edistyneempiä toimintojen toteutuksia. Tähän kehityspolkuun kuuluvat seuraavat käytännöt: KOLMANNEN OSAPUOLET-2b, KOLMANNEN OSAPUOLET-2i, KOLMANNEN OSAPUOLET-2j, KOLMANNEN OSAPUOLET-2k, KOLMANNEN OSAPUOLET-2l, KOLMANNEN OSAPUOLET-2m.</t>
  </si>
  <si>
    <t>THIRD-PARTIES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</si>
  <si>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THIRD-PARTIES -osioon kuuluvia toimintoja, joita ei tällä hetkellä suoriteta ja jotka organisaatio suorittaisi, jos sillä olisi lisää työntekijöitä, rahoitusta tai välineitä. Lisähuomiota voidaan kiinnittää myös siihen, onko organisaatio toteuttanut kaikki käytännöt, jotka se on ottanut tavoitteekseen, ja tarvitaanko lisäresursseja mahdollisten puutteiden korjaamiseksi.
Henkilöstön, rahoituksen ja välineiden muodossa on riittävästi resursseja sen varmistamiseksi, että THIRD-PARTIES -osion käytännöt voidaan toteuttaa tarkoitetulla tavalla. Tämän käytännön toteutumista voidaan arvioida määrittämällä, onko toivottuja käytäntöjä jäänyt toteuttamatta resurssipulan vuoksi.
Nämä ovat esimerkkejä ihmisistä, jotka osallistuvat THIRD-PARTIES-osion toimintaan:
- henkilöstö, joka vastaa olemassa olevien toimittajien ja muiden kolmansien osapuolten tunnistamisesta ja priorisoinnista.
- henkilöstö, joka vastaa tarjousten arvioinnista ja kolmansien osapuolten valinnasta.
- henkilöstö, joka vastaa virallisten sopimusten tekemisestä kolmansien osapuolten kanssa
- henkilöstö, joka vastaa kolmansien osapuolten toiminnan valvonnasta sen varmistamiseksi, että ne täyttävät kyberturvallisuusvaatimukset. 
Nämä ovat esimerkkejä työkaluista, joita voidaan käyttää THIRD-PARTIES -osion toiminnassa:
- menetelmät, tekniikat ja välineet kolmansien osapuolten luettelon määrittämiseksi ja priorisoimiseksi sekä sen pitämiseksi ajan tasalla.
- menetelmät, tekniikat ja välineet kolmansien osapuolten aiheuttamien riskien tunnistamiseksi ja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</si>
  <si>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THIRD-PARTIES-osion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THIRD-PARTIES-osion toimintoja koskevat toimintaperiaatteet tai muut organisaation ohjeet voivat sisältää seuraavaa:
- vastuu, valtuudet ja omistajuus prosessitoimintojen suorittamisesta. 
- menettelyt, standardit ja ohjeet, jotka koskevat toimittajien ja muiden kolmansien osapuolten tunnistamista ja priorisointia, kolmansista osapuolista johtuvien operatiivisten riskien hallintaa ja kolmansien osapuolten suorituskyvyn seurantaa.
- menettelyt, standardit ja ohjeet kyberturvallisuusvaatimusten sisällyttämiseksi toimittajasopimuksiin.
- vaatimukset siitä, kuinka usein toimittajia ja muita kolmansia osapuolia tarkastellaan sen suhteen, miten hyvin ne pystyvät täyttämään kyberturvallisuusvaatimukset.
- menetelmät, joilla mitataan toimintalinjojen noudattamista, myönnettyjä poikkeuksia ja toimintalinjojen rikkomuksia.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</si>
  <si>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että THIRD-PARTIES-osion toimien odotetut tulokset saavutetaan, ja että heille annetaan asianmukaiset valtuudet toimia ja suorittaa heille annetut tehtävät.
Nämä ovat esimerkkejä siitä, miten vastuu ja valtuudet voidaan virallistaa THIRD-PARTIES-osion toiminnoissa:
- roolien ja vastuualueiden määrittely toimintaperiaatteissa (ks. THIRD-PARTIES-3c). 
- tehtäväkuvausten laatiminen ja niihin liittyvien suoritusjohtamistoimien toteuttaminen.
- prosessitehtävien ja niihin liittyvän vastuun sisällyttäminen toimenkuvauksiin.
- kehitetään ja pannaan täytäntöön sopimusvälineet (mukaan lukien palvelutasosopimukset) toimittajien ja muiden kolmansien osapuolten kanssa vastuun ja valtuuksien määrittämiseksi THIRD-PARTIES-osion alaan kuuluvien tehtävien suorittamisesta ulkoistetuissa toiminnoissa.
- sisällyttämällä THIRD-PARTIES-osion alaan kuuluvat tehtävät kolmansien osapuolten suorituskyvyn mittaamiseen sopimusten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</si>
  <si>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THIRD-PARTIES-osion toimintojen suorittamiseen, sekä tunnistettava nykyisen henkilöstön taito- ja tietopuutteet. Organisaatio voi korjata puutteet joko palkkaamalla pätevää henkilöstöä tai kouluttamalla olemassa olevaa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THIRD-PARTIES-osion toimntoihin tarvitaan taitoja ja tietoja, jotka koskevat
- toimittajien ja muiden kolmansien osapuolten tunnistaminen ja priorisointi
- välineet, tekniikat ja menetelmät, joita käytetään kolmansista osapuolista johtuvien operatiivisten riskien tunnistamiseen, analysointiin, lieventämiseen ja seurantaan.
- suhteiden hallinta kolmansien osapuolten kanssa
- kolmansien osapuolten suorituskyvyn seuranta
Lisäksi on pohdittava, miten tällä alalla toimivan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</si>
  <si>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THIRD-PARTIES -osion toimintojen suorituskykyä varmistaakseen, että ne suoritetaan THIRD-PARTIES -osion suunnitelmissa, toimintaperiaatteissa ja menettelyissä kuvatulla tavalla. Olisi kehitettävä ja kerättävä asianmukaisia mittareita, jotta voidaan havaita poikkeamat suorituskyvyssä ja mitata sitä, missä määrin THIRD-PARTIES -osion toiminnot saavuttavat aiotun tarkoituksensa.</t>
  </si>
  <si>
    <t>Tietoa mahdollisista haavoittuvuuksista on saatavilla monista erilaisista sisäisistä ja ulkoisista lähteistä, kuten CISA:sta, asianmukaisista ISAC:eista, kyberturvallisuuskeskuksesta, toimittajilta, eri sivustoista/palveluista, tiedotustilaisuuksista ja sisäisistä arvioinneista. Sisäisistä lähteistä saadaan yleensä tietoa organisaation haavoittuvuuksista, jotka ovat ainutlaatuisia ja koskevat kaikkia omaisuuserätyyppejä. Nämä lähteet voivat antaa tietoa haavoittuvuuksista, joita organisaatio on havainnut tai joita on käytetty hyväksi ja jotka ovat aiheuttaneet organisaatiolle häiriöitä. Ulkoiset tai julkiset lähteet tarjoavat yleensä tietoa, joka keskittyy yleisesti käytettyihin teknologioihin, joita monet organisaatiot käyttävät. 
Haavoittuvuuksia perinteisessä merkityksessä ovat ohjelmistovirheet, laiminlyöntivirheet, huono koodi, huono konfigurointi tai käsittelyvirheet. Muut riskeille altistumiset voivat kuitenkin luoda haavoittuvuuksia, jotka olisi tunnistettava, käsiteltävä ja joihin olisi reagoitava samalla tavalla kuin haavoittuvuudet, joista esimerkiksi ohjelmistotoimittajat raportoivat tai jotka sisältyvät haavoittuvuusluetteloihin. Tällaisia haavoittuvuuksia voivat olla esimerkiksi prosessien heikko suorituskyky, sisäpiirin uhat ja sisäisen tarkastuksen havainnot. Tämäntyyppiset haavoittuvuudet olisi otettava huomioon, kun tunnistetaan haavoittuvuustietolähteitä. 
Tunnistettujen haavoittuvuustietolähteiden olisi vastattava organisaation haavoittuvuuksien tunnistamis- ja analysointitarpeita.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</si>
  <si>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Organisaatiolla tulisi olla prosessi, jolla kerätään, luetteloidaan ja suodatetaan haavoittuvuustietoja tunnistetuista lähteistä, jotta toiminnon kannalta olennaiset tiedot voidaan tunnistaa.
Aiheeseen liittyvät käytännöt:
- Syöte: THREAT-1a:n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</si>
  <si>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 voi käyttää monenlaisia arviointitekniikoita haavoittuvuuksien löytämiseksi, kuten sisäisiä haavoittuvuustarkastuksia ja -arviointeja, ulkoisten tahojen arviointeja, tunkeutumistestejä, ohjelmistopohjaisia skannauksia sekä sisäisten ja ulkoisten tarkastusten tulosten tarkastelua. Haavoittuvuuksia voidaan löytää myös arvoimalla ja keräämällä tietoja organisaation tunnistamista, yleisistä haavoittuvuustietolähteistä.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</si>
  <si>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Organisaatio reagoi uskottavien tietolähteiden (esim. valtion virastot, ohjelmistotoimittaja) havaitsemiin haavoittuvuuksiin ja ryhtyy toimiin haavoittuvuuksien lieventämiseksi, jos ne voivat vaikuttaa palvelujen tarjoamiseen. Haavoittuvuusilmoituksiin voi sisältyä kriittisyysluokituksia (kuten korkea, keskisuuri, matala). Näitä olisi tarkasteltava koko organisaation toimintaympäristön kannalta. Jopa matalan luokituksen saaneet haavoittuvuudet voivat olla merkityksellisiä ja niillä voi olla merkittävä potentiaalinen vaikutus IT- tai OT-ympäristössä. Vastatoimiin voi kuulua esimerkiksi lieventävien hallintatoimien toteuttaminen, kyberturvallisuuskorjausten asennus tai ohjelmaversioiden ja käyttöjärjestelmäversioiden seuranta. Kehittyneillä kyberturvallisuustekniikoilla, kuten uhkien metsästyksellä ja aktiivisella puolustuksella, voidaan saada IT- ja OT-ympäristöstä syvällisempää tietoa, joka tukee haavoittuvuuden merkityksellisyyden määrittämistä organisaation kannalta. On tärkeää huomata, että uusien kompensoivien hallintatoimien toteuttaminen voi edellyttää lisäresurssien, kuten henkilöstön, rahoituksen ja työkalujen, lisäämistä kyberturvallisuusohjelman budjettiin.
Aiheeseen liittyvät käytännöt:
- Syöte: THREAT-1c:n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</si>
  <si>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Haavoittuvuustietolähteitä arvioidaan, jotta ymmärretään, missä määrin ne tarjoavat tietoa, joka koskee organisaatiolle tärkeistä omaisuuseriä. Eniten hyötyä ja lisäarvoa tuottavat lähteet olisi asetettava seurannassa ja tarkastelussa etusijalle. Organisaation olisi määriteltävä uusia haavoittuvuustietolähteitä, jos se toteaa, että nykyiset lähteet eivät tarjoa riittävästi tietoa jostain toiminnalle tärkeästä omaisuudesta.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</si>
  <si>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 käyttää vakiintuneita, dokumentoituja ja jäsenneltyjä haavoittuvuuden arviointimenetelmiä tunnettujen haavoittuvuuksien (eli ulkopuolisten tahojen havaitsemien ja tietolähteissä julkaistujen haavoittuvuuksien) sekä muiden potentiaalisten heikkouksien tunnistamiseksi, joita uhkatoimija voisi hyödyntää. Nämä arvioinnit voi suorittaa sisäinen henkilöstö tai ulkopuolinen taho. On otettava huomioon mahdollisen sisäisen tai ulkoisen uhkatoimijan näkökulma. Tämä voi auttaa tunnistamaan mahdollisia uhkavektoreita, jotka muuten jäisivät huomaamatta. Organisaation on päätettävä, millä aikaväleillä se suorittaa arvioinnit uudelleen varmistaakseen, että sillä on käytettävissään mahdollisimman ajantasaiset ja tarkat haavoittuvuustiedot.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</si>
  <si>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H+J302+K302+K302:K304+J302+K302+K302:K305+J302+K302+K302:K306+J302+K302+K302:K307</t>
  </si>
  <si>
    <t>Ehdotetut ohjemistokorjaukset / päivitykset, erityisesti ne, jotka vaikuttavat kriittisiin resursseihin, olisi testattava niiden toiminnallisten vaikutusten osalta ennen asennusta. Korjausten testaaminen voi auttaa tunnistamaan odottamattomat vaikutukset omaisuuserään tai muihin integroituihin omaisuuseriin. Organisaatiot voivat päättää testata korjauksia/päivityksiä testiympäristössä, jos se on mahdollista, tai rajoitetussa määrässä muita kuin kriittisiä tuotantojärjestelmiä ennen koko yrityksen laajuista käyttöönottoa.</t>
  </si>
  <si>
    <t>Kun haavoittuvuustietolähteiden ja -arviointien avulla havaitaan sidosryhmille tärkeitä kyberturvallisuuden haavoittuvuuksia, olisi tiedot haavoittuvuuksista jaettava myös sidosryhmille.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</si>
  <si>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Haavoittuvuustietolähteitä olisi arvioitava, jotta saadaan määriteltyä, missä määrin ne tarjoavat tietoa kaikista toimintoon kuuluvista IT- ja OT-omasuuseristä. Korkeamman prioriteetin omaisuuseriä koskevat haavoittuvuuslähteet ja tärkeämmiksi arvioidut lähteet, voidaan asettaa tehostettuun seurantaan ja tarkasteluun.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</si>
  <si>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Organisaation sisäisten haavoittuvuusarviointien lisäksi organisaation tulisi antaa ulkopuolisten tahojen tehdä arviointeja säännöllisesti, jotta se saisi objektiivisen näkökulman. Arvioijien tulisi olla toiminnon toiminnan ulkopuolisia, mutta ei välttämättä organisaation ulkopuolisia.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</si>
  <si>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Kun haavoittuvuuteen on reagoitu (esimerkiksi otettu käyttöön ohjelmistokorjauksia), seurannalla varmistetaan, että reagointi on ollut tehokasta. Tehokkuuden varmistamisen menetelmät vaihtelevat sen mukaan, millaisia resursseja kyberturvallisuusohjelmalla on käytettävissään ja miten haavoittuvuuteen on reagoitu. Jos esimerkiksi käyttöjärjestelmätoimittaja on julkistanut haavoittuvuuden, organisaatio voi päättää korjata haavoittuvuuden ja asentaa ohjelmistokorjauksen. Tämän jälkeen voidaan  haavoittuvuusskannauksella tarkistaa, että haavoittuvuus on korjattu halutuissa järjestelmissä. Myös kehittyneitä kyberturvallisuustekniikoita, kuten uhkien metsästystä ja aktiivista puolustusta, voidaan käyttää varmistusmenetelminä.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</si>
  <si>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Jos organisaation ulkopuolinen henkilö havaitsee haavoittuvuuden organisaation IT- tai OT-laitteissa, organisaation olisi hyvä saada siitä tieto. Sellaisen ilmoitusprosessin kehittäminen, joka integroituu nykyisiin haavoittuvuuksien hallintatoimiin, auttaisi kyberturvallisuusohjelmaa paremmin haavoittuvuuksien tunnistamisessa. Tämän mekanismin avulla organisaation voisi vastaanottaa ilmoitukset ja ryhtyä tarvittaviin toimiin (esim. analyysi ja testaus ilmoitetun haavoittuvuuden olemassaolon varmistamiseksi). Toteutetun ilmoitusmekanismin olisi täydennettävä nykyisiä haavoittuvuuksien hallintatoimia, ja organisaatioiden olisi harkittava, tarvitaanko lisäresursseja. Jos esimerkiksi verkkosivuston virhe mahdollistaa hyökkääjän pääsyn luvattomiin tietoihin, haavoittuvuuden havainnut henkilö lähettää  haavoittuvuuden yksityiskohdat tiettyyn sähköpostiosoitteeseen. Kyvykkyys vastaanottaa ilmoituksia voidaan toteuttaa monin eri tavoin, kuten verkkolomakkeen, oman sähköpostiosoitteen tai kolmannen osapuolen palvelun avulla.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</si>
  <si>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Organisaation tulisi säännöllisesti kartoittaa tietolähteitä (kuten kyberturvallisuuskeskus, CISA, asianmukaiset ISAC:t, toimittajat, palvelut) ja määrittää niiden merkityksen ja arvon uhkatietojen tarjoajana. Aluksi saattaa olla tarpeen tehdä jonkin verran analyysiä, jolla määritetään, mitkä tiedot ovat merkityksellisimpiä organisaation uhkienhallintatoimien toteutukselle. Lisäksi samankaltaisiin toimialoihin vaikuttavat uhat voivat olla merkityksellisiä toiminnon kannalta, ja ne olisi otettava huomioon vastaavasti.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</si>
  <si>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Uhkien tunnistaminen ja niihin reagoiminen aloitetaan keräämällä käyttökelpoisia uhkatietoja luotettavista lähteistä ja määrittämällä, ovatko uhkatiedot merkityksellisiä organisaation ja organisaation toimintojen kannalta. Uhkatietojen kerääminen ja tarkastelu voi tapahtua sisäisen henkilöstön toimesta, toimittajan tarjoamana palveluna tai molempien yhdistelmänä. Uhkatietojen lähteiden olisi katettava erilaiset IT-, OT-laitteet ja tietovarannot, jotka ovat tärkeitä toiminnon toteuttamisen kannalta.
Aiheeseen liittyvät käytännöt:
- Syöte: THREAT-2a:n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</si>
  <si>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Uhkatavoitteet ovat uhkatoimijoiden toiminnan tuloksia, joilla on kielteisiä vaikutuksia organisaatioon. Esimerkiksi organisaatio, joka ei käsittele luottamuksellisia tietoja, ei ehkä ole huolissaan tietovarkaudesta, mutta voi olla hyvin huolissaan tapahtumasta, joka aiheuttaa käyttökatkoksen. Uhkatoimijat voivat käyttää useita taktiikoita tai tekniikoita, kuten MITRE ATTACK -viitekehyksessä määriteltyjä (yritys- tai teollisuuden hallintajärjestelmiä (ICS) varten), saavuttaakseen tavoitteensa. Esimerkkejä uhkatavoitteista voivat olla tietojen manipulointi, immateriaalioikeuksien varkaus, omaisuuden vahingoittaminen, hallinnan estäminen, turvallisuuden (safety) menettäminen tai käyttökatkos.
Aiheeseen liittyvät käytännöt:
- Syöte: THREAT-2b:n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</si>
  <si>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Organisaatio reagoi kerättyjen ja analysoitujen uhkatietojen avulla tunnistettuihin uhkiin, kun todetaan, että uhat voivat vaikuttaa haitallisesti toimintaan. Merkityksellisiä uhkia ovat uhat/uhkatoimijat, joilla on keinot, motiivi ja mahdollisuus vaikuttaa palvelujen tuottamiseen. Uhkiin reagoiminen voi tarkoittaa esimerkiksi lieventävien hallintatoimien toteuttamista tai uhkatilanteen seuraamista.
Aiheeseen liittyvät käytännöt:
- Syöte: THREAT-2c:n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</si>
  <si>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Uhkaprofiili voidaan rakentaa luotettavista lähteistä peräisin olevista uhkia koskevista tiedoista, jotka ovat sekä sisäisiä (kuten uhka-arviointien tulokset) että ulkoisia. Uhkaprofiilia voidaan käyttää ohjaamaan uhkien tunnistamista ja kuvaamista, ja sitä voidaan käyttää syötteenä riskienhallinta-osiossa kuvatussa riskianalyysiprosessissa ja tilannetietoisuustoimissa, jotka on kuvattu tilannetietoisuus-osiossa.
Uhkaprofiili voi myös auttaa ohjaamaan sellaisten toimintoon kuuluvien omaisuuserien tunnistamista, joita uhkatoimija voisi käyttää hyväksi uhkatavoitteensa saavuttamiseksi, kuten omaisuudenhallinnan, muutosten ja konfiguraatioiden hallinassa on kuvattu. Uhkaprofiilin määrittely voi tapahtua ennen itsearvioinnin suorittamista tai itsearvioinnin suorittamisen jälkeen osana puutteiden analysointia ja korjaamista.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</si>
  <si>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Uhkatietolähteitä arvioidaan sen määrittämiseksi, missä määrin ne tuottavat uhkaprofiilissa tarvittavia tietoja. Arvokkaammat tietolähteet asetetaan etusijalle, ja niiden seurantaa ja tarkastelua lisätään. Lähteet, jotka eivät edistä uhkaprofiilin osatekijöiden ymmärrystä, joko poistetaan tai niihin kiinnitetään vähemmän huomiota.
Aiheeseen liittyvät käytännöt:
- Syöte: THREAT-2e:n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</si>
  <si>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Uhat on arvioitava sen määrittämiseksi, mitkä niistä ansaitsevat eniten ja oikea-aikaista huomiota perustuen uhan todennäköisyyteen, kykyyn, kohteeseen ja potentiaalin vaikuttaa haitallisesti toimintoon uhkaprofiilissa kuvatulla tavalla.
Uhat olisi käsiteltävä tärkeysjärjestyksessä tehokkaan reagoinnin varmistamiseksi. Toteutettavia toimia voivat olla uhan analysointi mahdollisen vaikutuksen ymmärtämiseksi tarkemmin, hallintatoimien toteuttaminen uhkaan liittyvän riskin vähentämiseksi tai valvontatoimien mukauttaminen uhkalle tyypillisten indikaattorien havaitsemiseksi.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</si>
  <si>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Määrittele, minkä tyyppisiä uhkatietoja olet valmis ja oikeutettu jakamaan tai olet velvollinen raportoimaan, ja luo suhteet ja viestintäprosessit näiden tietojen jakamiseksi muiden kanssa. Tietojen jakamistoimien olisi oltava oikeudellisten ja sääntelyvaatimusten mukaisia. 
Jotta uhkatietojen jakaminen olisi tehokasta ja mielekästä, olisi tehtävä analyysi sen varmistamiseksi, että kaikki asiaankuuluvat sidosryhmät on tunnistettu ja että ne otetaan asianmukaisesti mukaan uhkienhallintatoimiin. Sidosryhmien kartoitus voi auttaa tässä.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</si>
  <si>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Organisaation olisi määriteltävä suunnitelma ja aikataulu toimintoa varten laaditun uhkaprofiilin tarkistamiselle ja päivittämiseksi sen varmistamiseksi, että tällä hetkellä määriteltyjen uhkien todennäköiset aikomukset, kyvykkyydet ja kohteet ovat edelleen ajantasalla ja uusien uhkien lisäämiseksi. Koska uusia uhkia ilmaantuu päivittäin, organisaatioiden olisi harkittava resurssien osoittamista uhkatietojen jatkuvaan tarkistamiseen ja uhkakuvauksen päivittämiseen, jos se on mahdollista.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</si>
  <si>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 ja tietoisuustiedon perusteella turvallisuuden, häiriönsietokyvyn, toimintavarmuuden ja/tai kyberturvallisuuden parantamiseksi.
Esimerkiksi ISAC julkaisee tiedotteen, jossa se ilmoittaa jäsenilleen onnistuneesta kampanjasta, joka kohdistuu vertaisorganisaatioihin ja jossa hyödynnetään aiemmin tuntematonta haavoittuvuutta teknologiassa, joka on kriittinen organisaation toiminnon toteuttamisen kannalta. Organisaatio pitää uhkaa merkityksellisenä tämän tiedon, olemassa olevien hallintatoimien ja riskiaseman perusteella. Organisaatio käynnistää päätöksentekoprosessin, jonka tuloksena se julistaa korkean turvallisuustason toimintatilan, jossa tehokkuus ja helppokäyttöisyys vaihdetaan lisääntyneeseen turvallisuuteen estämällä etäkäyttö ja vaatimalla korkeampaa todennus- ja valtuutustasoa tietyille komennoille. Sisäisten järjestelmien ja uhkaympäristön jatkuvaa seurantaa käytetään määrittämään, milloin palataan normaaliin toimintatilaan.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</si>
  <si>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Erilaisista kyberturvallisuustuotteista koostuvan järjestelmän integroiminen reagoivaksi ja kestäväksi havaitsemis-, analysointi-, reagointi- ja tiedonjakoalustaksi edellyttää kyberturvallisuuden automaatiostandardien hyödyntämistä. Näiden järjestelmien tarkoituksena on keventää analyytikoiden taakkaa keräämällä ja rikastamalla tietoja ja joissakin tapauksissa ryhtymällä automaattisesti toimiin haittaindikaattoreiden perusteella. On varmistettava, että laajemman kyberturvallisuusjärjestelmän osilla on yhteinen taksonomia (esim. Structured Threat Information Expression (STIX), Trusted Automated Exchange of Indicator Information (TAXII)) ja että ne on suunniteltu hyväksymään, käsittelemään ja jakamaan turvallisesti eri lähteistä ja toimittajilta peräisin olevia tietoja.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</si>
  <si>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THREAT-osion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</si>
  <si>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THREAT-osion toimintoja, joita ei tällä hetkellä suoriteta ja joita organisaatio suorittaisi, jos sillä olisi lisää henkilöstöä, rahoitusta tai työkaluja. Lisäksi voidaan pohtia, onko organisaatio toteuttanut kaikki käytännöt, jotka se on asettanut tavoitteeksi, ja tarvitaanko lisäresursseja mahdollisten puutteiden korjaamiseksi.
Henkilöstön, rahoituksen ja välineiden muodossa on riittävästi resursseja sen varmistamiseksi, että THREAT-osion käytännöt voidaan toteuttaa tarkoitetulla tavalla. Tämän käytännön toimivuutta voidaan arvioida määrittämällä, onko toivottuja käytäntöjä jäänyt toteuttamatta resurssipulan vuoksi. 
Nämä ovat esimerkkejä ihmisistä, jotka osallistuvat THREAT-osion toimintoihin:
- uhkatietojen keräämisestä ja analysoinnista vastaava henkilöstö
- uhkaprofiilien kehittämisestä vastaava henkilöstö
- haavoittuvuusarvioinneista vastaava henkilöstö
Nämä ovat esimerkkejä työkaluista, joita voidaan käyttää THREAT-osion toiminnoissa:
- tekniikat ja välineet uhkaprofiilien luomiseksi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</si>
  <si>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THREAT-osion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THREAT-osion toimintoja koskevat toimintaperiaatteet tai muut organisaation ohjeet voivat sisältää seuraavia seikkoja
- vastuu, valtuudet ja omistajuus THREAT-osion toimintojen suorittamisesta. 
- menettelyt, standardit ja ohjeet uhkatietojen keräämistä ja analysointia sekä uhkaprofiilien luomista varten.
- luettelot henkilöistä ja organisaatioista, joille kyberturvallisuuden uhkatietoja toimitetaan. 
- ohjeet siitä, mitä kyberturvallisuuden uhkatietoja näille henkilöille ja organisaatioille voidaan tai on toimitettava.
- uhkakuvausten päivitystiheyttä koskevat vaatimukset
- ohjeet haavoittuvuuksiin puuttumista varten
- haavoittuvuusarviointien suorittamistiheyttä koskevat vaatimukset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</si>
  <si>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THREAT-osion toimien odotetut tulokset saavutetaan, ja että heille annetaan asianmukaiset valtuudet toimia ja suorittaa heille osoitetut tehtävät.
Nämä ovat esimerkkejä siitä, miten THREAT-osion toimintoihin liittyvä vastuu ja valtuudet voidaan virallistaa:
- roolien ja vastuualueiden määrittely toimintaperiaatteissa (ks. THREAT-3c). 
- määrittelemällä roolit ja vastuualueet, jotka täytetään kolmannen osapuolen henkilöstön, kuten pilvipalveluntarjoajien, toimesta.
- tehtäväkuvausten kehittäminen ja niihin liittyvien suorituksenhallintatoimien toteuttaminen.
- prosessitehtävien ja vastuun sisällyttäminen tehtäväkuvauksiin.
- kehitetään ja pannaan täytäntöön sopimusvälineet (mukaan lukien palvelutasosopimukset) ulkoisten tahojen kanssa vastuun ja valtuuksien määrittämiseksi THREAT-osioon liittyvien tehtävien suorittamisesta ulkoistetuissa toiminnoissa.
- THREAT-osion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</si>
  <si>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THREAT-osion toimintojen toteuttamiseen,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THREAT-osion toimintoihin tarvitaan taitoja ja tietoja, jotka liittyvät seuraaviin seikkoihin
- uhkatietojen keräämiseen ja analysointiin käytettävät välineet, tekniikat ja menetelmät. 
- uhkaprofiilien kehittäminen
- haavoittuvuusarviointien tekeminen
- operatiivisten vaikutusten arviointi ennen korjausten käyttöönottoa.
- haavoittuvuustietojen tulkinta ja esittäminen tavalla, joka on mielekäs ja tarkoituksenmukainen toiminnon sidosryhmille.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</si>
  <si>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THREAT-osion toimintojen suorituskykyä varmistaakseen, että ne toteutetaan THREAT-osion toimintoja koskevissa suunnitelmissa, toimintaperiaatteissa ja menettelyissä kuvatulla tavalla. Olisi kehitettävä ja kerättävä asianmukaisia mittareita, jotta voidaan havaita poikkeamat suorituskyvyssä ja mitata sitä, missä määrin THREAT-osion toiminnot saavuttavat aiotun tarkoituksensa.</t>
  </si>
  <si>
    <t>Koordinoidaan henkilöstöhallinnon, että soveltuvat tarkastukset suoritetaan henkilöstölle, esimerkiksi turvallisuusselvitys, huumetestit, todistukset ja aiemmat työsuhteet sekä mahdolliset muut tarkastukset. Tietyissä tapauksissa voit ehkä hyväksyä vastavuoroisen taustatarkastuksen aiemmalta työnantajalta. Arvioi myös kaikkia sellaisia tietoja, joita hakijan antama suosittelija on antanut ja jotka herättävät huolta hakijan luotettavuudesta. Tavoitteena on löytää kaikki todisteet tai merkit siitä, että hakijasta voisi tulla sisäpiirin uhka (esim. taloudellinen epävakaus, rikoshistoria, epäilyttävä tai häiritsevä käyttäytyminen aiemmissa työpaikoissa, valheet). 
Henkilöstöhallinnon henkilöstö voi suorittaa tarkastuksen sisäisesti tai antaa sen toimittajan tehtäväksi, mutta kummassakin tapauksessa tarkastuksen on oltava sellaisten henkilöiden suorittama, jotka tuntevat kaikki sovellettavat lait ja määräykset. Ulkoistettujen toimien osalta on edellytettävä, että palveluntarjojat suorittavat vastaavanlaisen tarkastuksen kaikkien sellaisten alihankkijoiden osalta, joilla on pääsy organisaation omaisuuteen.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</si>
  <si>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Varmistetaan, että lähtevällä henkilöstöllä ei ole jatkossakaan pääsyä omaisuuteen, erityisesti niillä, joilla on etuoikeutettu pääsy tai pääsy taloudellisiin tietoihin, PII:hin tai IP-omaisuuteen. Luo menettelyt, joilla poistetaan, peruutetaan tai poistetaan käytöstä pääsy kaikkiin organisaation omaisuuseriin työntekijän irtisanomispäivästä alkaen. Aloita yksilöimällä kaikki työntekijän tilit (mukaan lukien kaikki tilit, jotka työntekijällä on kolmannen osapuolen palveluntarjoajien luona, kuten yrityksen tilit rahoituslaitoksissa), kaikenlaiset korotetut käyttöoikeudet, kuten admin-oikeudet, kaikki työntekijän hallussa olevat laitteet sekä kaikki järjestelmät, tiedot ja muut omaisuuserät, joihin työntekijällä on pääsy. Poista kaikki tilit käytöstä, poista pääsy kaikkeen omaisuuteen, jota asia koskee, poista etäkäyttöoikeus ja kerää työntekijän laitteet, henkilökortit, tunnisteet, paperikopiot asiakirjoista, yrityksen luottokortit jne. pois. Koordinoi HR:n kanssa tapahtumien ajoitus ja se, kuka on vastuussa mistäkin. Jos työntekijöillä on etuoikeutettu pääsy tai pääsy arkaluonteisiin tietoihin, voit halutessasi seurata heidän verkkotoimintaansa, jotta voit havaita merkkejä tietojen siirtymisestä. 
Jos työntekijän työsuhde päättyy esimerkiksi YT-neuvottelujen seurauksena, harkitse kaikkien varojen käyttöoikeuksien poistamista, peruuttamista tai poistamista käytöstä heti, kun työntekijälle ilmoitetaan irtisanomisesta. Saata työntekijä ulos tiloista heti ilmoituksen jälkeen.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</si>
  <si>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Henkilöstölle, jolla on etuoikeutettu tai luotettu pääsy omaisuuseriin, suoritetaan WORKFORCE-1a kohdassa kuvattu tarkastus (tai joitakin sen asianmukaisia osia) työsuhteen alussa ja tarvittaessa määräajoin. Tämä auttaa organisaatiota havaitsemaan, onko työntekijän käyttäytymisessä tai olosuhteissa tapahtunut muutoksia, jotka voivat aiheuttaa uusia luottamushaasteita.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</si>
  <si>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Henkilöstön siirtymisesta esimerkiksi tehtävästä toiseen mahdollisesti aiheutuvat riskit olisi tunnistettava ja näiden riskien vähentämiseksi olisi laadittava ja ylläpidettävä menettelytavat. Erityisesti siirroissa, jotka koskevat henkilöstöä, jolla on etuoikeutettu tai luotettu pääsy omaisuuseriin, on erittäin tärkeää hallita muuttuvia pääsyoikeuksia kyseisiin omaisuuseriin ja niiden hallussapitoa, jotta voidaan estää mahdolliset häiriöt tai vaikutukset toiminnon häiriönsietokykyyn. Kun henkilöstö vaihtaa paikkaa, heidän hallussaan olevat organisaation omaisuuserät ja pääsy niihin (mukaan lukien heidän käyttöoikeutensa) olisi arvioitava uudelleen ja mukautettava tarvittaessa. Myös kyberturvallisuuden vastuualueiden uudelleenjakoa voidaan joutua harkitsemaan. Organisaatiot voivat harkita lisätarkastuksia niiden työntekijöiden osalta, jotka siirtyvät uuteen tehtävään, joka aiheuttaa organisaatiolle suuremman riskin.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</si>
  <si>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Työntekijöille ja muille organisaation IT-, OT-laitteiden, ohjelmistojen ja tietovarantojen käyttäjille olisi tiedotettava heidän omasta vastuustaan näiden omaisuuserien suojaamisessa ja hyväksyttävässä käytössä. Organisaation olisi määriteltävä menetelmät, joilla vastuista tiedotetaan selkeästi, kuten säännöllinen tietoturvatietoisuuskoulutus ja -käytännöt. Esimerkiksi hyväksyttävää käyttöä koskevalla politiikalla/toimintaperiaatteilla voidaan määrittää hyväksyttävän käyttäytymisen rajat organisaation järjestelmiä ja tietoja käytettäessä, kuten salasanojen synkronoinnin ja uudelleenkäytön kieltäminen eri järjestelmissä. Organisaatiot voivat harkita lisäkoulutusta käyttäjille, joilla on pääsy IT-/OT-laitteisiin ja tietovarantoihin, joiden suojausvaatimukset ovat tiukemmat.
Painottaakseen arkaluonteisempien/tärkeiden IT-, OT-laitteiden ja tietovarantojen suojausvaatimuksien noudattamista, organisaatiot voivat harkita erillisten tavoitteiden asettamista tärkeiden omaisuuserien käyttäjille.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</si>
  <si>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WORKFORCE-1a ja WORKFORCE-1c kohdissa kuvatut tarkastukset olisi määriteltävä ja suoritettava kaikille henkilöille sellaisella tasolla, joka vastaa kuhunkin työtehtävään liittyvää riskiä. Työtehtävään liittyvä riskitaso voi johtua määräysvallan tasosta (kuten toimitusjohtaja), vastuun tasosta (kuten verkon ylläpitäjä) tai pääsystä omaisuuseriin, jotka ovat organisaatiolle merkittäviä kustannuksiltaan, arkaluonteisuudeltaan tai kriittisiltä ominaisuuksiltaan.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</si>
  <si>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Kurinpitoprosessi on olennainen hallinnollinen toimi, jolla valvotaan organisaation toimintaperiaatteiden noudattamista. Tietoisuus kurinpitoprosessista antaa henkilöstölle lisäkannustimen noudattaa organisaation toimintaperiaatteita ja varmistaa oikeudenmukaisen ja asianmukaisen kohtelun, jos epäillään väärinkäytöksiä. Organisaation näkökulmasta virallistettu kurinpitoprosessi tarjoaa ennalta suunnitellun reaktion epäiltyihin kyberturvallisuuskäytäntöjen rikkomuksiin, jonka tarkoituksena on käsitellä kaikkia asiaankuuluvia huolenaiheita ja suojella organisaatiota mahdollisimman hyvin.
Kurinpitoprosessi olisi virallistettava ja dokumentoitava. Sillä olisi varmistettava henkilöstön oikeudenmukainen kohtelu kaikkien sovellettavien säännösten ja sopimusten mukaisesti, suojeltava organisaation etuja ja siihen olisi sisällyttävä erilaisia hyväksyttäviä reaktioita, jotka vastaavat rikkomuksen vakavuutta.
Tarkista kurinpitoprosessia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</si>
  <si>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Toteutetaan kyberturvallisuustietoisuustoimia, joilla parannetaan henkilöstön tietämystä kyberriskeistä, kyberturvallisuuteen liittyvistä laeista ja määräyksistä, joita organisaatioon sovelletaan, sekä kyberturvallisuuspolitiikoista, -menettelyistä ja -vaatimuksista. Aiheet voivat olla yleisiä, koko henkilöstöä koskevia (kuten tapahtumaraportointi) tai erityisesti tiettyjä rooleja koskevia (kuten rahoituspalveluhenkilöstöön vaikuttavat sosiaaliseen manipulointiin liittyvät riskit). Kaikkien kyberturvallisuuden työntekijöiden olisi oltava tietoisia kyberturvallisuusohjelman strategiasta (PROGRAM-1a), joten sitä koskevat tiedotustilaisuudet olisi sisällytettävä tiedotustoimiin. Liikekumppaneiden kanssa voi olla tarpeen tiedottaa tietoisuudesta, esimerkiksi siitä, miten PII:tä käsitellään ja miten standardien noudattaminen saavutetaan.
Kyberturvallisuutta koskeviin tiedotustoimiin voi kuulua kyberturvallisuuteen keskittyviä sähköpostiviestejä tunnustetuilta asiantuntijoilta, neljännesvuosittain järjestettäviä kertaustilaisuuksia, lounas- ja oppimistilaisuuksia, julisteita ja erityinen intranet-sivusto, jossa julkaistaan uutisia ajankohtaisista kyberturvallisuustapahtumista ja asiaankuuluvia artikkeleita, muistioita, hälytyksiä jne.
Esimerkkejä tietoisuuteen liittyvistä aiheista ovat seuraavat: sähköpostihuoijaukset ja muut sosiaaliseen manipulointiin liittyvät taktiikat, sisäpiirin uhkien indikaattorien tunnistaminen, tapahtumien ja poikkeamien tunnistaminen, tietojen luokittelu ja käsittely, hyväksyttävän käytön käytännöt, identiteetinhallinta, mukaan lukien pilvitilit, etäyhteydet ja mobiililaitteiden turvallisuus.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</si>
  <si>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Kyberturvallisuustietoisuudelle asetetut tavoitteet perustuvat tietoisuustarpeisiin, jotka määrittelevät sisällön kyberturvallisuusviestinnälle, joka kohdistetaan henkilöstölle sekä muille sisäisille ja ulkoisille sidosryhmille. Joidenkin aiheiden osalta tietoisuustarpeet voivat olla yhdenmukaisia koko toiminnon henkilöstön keskuudessa, kun taas toisten aiheiden osalta eri sidosryhmillä voi olla erilaisia tietoisuustarpeita. Kaikki nämä ryhmät olisi tunnistettava ja niiden tietoisuustarpeet olisi dokumentoitava. 
Tietoisuustarpeiden lähteitä ovat muun muassa 
- kyberturvallisuusvaatimukset, joissa määritellään, miten omaisuuseriä on suojattava ja ylläpidettävä; organisaatiokäytännöt, joilla pyritään panemaan käytäntöön ja vahvistamaan hyväksyttävää käyttäytymistä tai toteuttamaan tarvittavat hallintatoimet koko organisaatiossa, kuten palkkatietojen luottamuksellisuus.
- haavoittuvuudet, joita tarkkaillaan tai joita hallitaan aktiivisesti.
- lait ja määräykset, joita organisaatioon sovelletaan sen toimialan, maantieteellisen sijainnin tai liiketoimintatyypin vuoksi.
- turvallisuuden ylläpitäminen, kun käytetään tietyntyyppistä teknologiaa, johon liittyy lisääntynyt kyberturvallisuus/tietoturvariski, kuten sähköpostia ja mobiililaitteita.
Tietoisuustarpeet ovat ajallisia, ja ne voivat muuttua teknologiassa, toimintaperiaatteissa, strategiassa ja hallinnoitavissa olevissa riskeissä tapahtuvien muutosten seurauksena.  Olisi otettava käyttöön rutiiniprosessi tietoisuustarpeiden ylläpitämiseksi ja päivittämiseksi.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</si>
  <si>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Jotta kyberturvallisuustietoisuuden tavoitteet voidaan sovittaa yhteen määritellyn uhkaprofiilin kanssa, uhkaprofiili on analysoitava, jotta ymmärretään kohteena olevat omaisuuserät, tavoitteet ja hyökkäysmenetelmät, joita uhkatoimijat voivat käyttää. Tämä tukee sen määrittämistä, minkä tyyppisiä ja minkä laajuisia tietoisuustoimia tarvitaan organisaation toiminnan kannalta merkityksellisiin uhkiin vastaamiseksi. Jos uhkaprofiiliin sisältyy esimerkiksi uhka, johon liittyy kohdennettua kalastelua, tietoisuussisältöä voitaisiin luoda kyseisestä aiheesta.
Aiheeseen liittyvät käytännöt:
- Riippuvuus: Tämän käytännön toteuttaminen riippuu THREAT-2e:n aikaisemmasta käyttöönotosta.Eteneminen: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</si>
  <si>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Tämä käytäntö perustuu kohdassa WORKFORCE-2a kuvattuihin kyberturvallisuustietoisuustoimiin, joita organisaatio toteuttaa säännöllisesti, ennalta sovitun suunnitelman mukaisesti. Tämä voi esimerkiksi sisältää tietoisuustoimia, joita edellytetään osana uusien työntekijöiden perehdyttämistä, sekä vuosittaisia kertaustoimia.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</si>
  <si>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Tietoturvatietoisuuteen liittyvät toimet voidaan räätälöidä tiettyjä työtehtäviä/rooleja varten. Esimerkiksi syventävää sosiaalista manipuloinnin tunnistamista käsittelevää tietoisuuskoulutusta voidaan harkita korkeamman riskin rooleissa toimiville henkilöille, kuten organisaation johtotehtävissä tai tehtävissä, joissa on valtuudet hyväksyä rahoitustapahtumia, toimiville työntekijöille.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</si>
  <si>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Kyberturvallisuustietoisuusviestinnän vaatimuksiin olisi kuuluttava ennalta määritellyistä toimintatiloista tiedottaminen. Tietoisuusviestintä voisi esimerkiksi sisältää tietoa siitä, milloin ja miksi normaalista toimintatilasta voidaan siirtyä korkean turvallisuustason toimintatilaan riittävän vakavaksi ilmoitetun kyberturvallisuuspoikkeaman seurauksena.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</si>
  <si>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Organisaatiolla tulisi olla dokumentoitu prosessi, jolla arvioidaan kyberturvallisuustietoisuutta parantavien toimenpiteiden tehokkuutta. Tyypillisesti toimenpiteiden tehokkuuden arviointi tehdään siten, että työntekijät täyttävät arviointeja kyberturvallisuustietoisuutta parantavien toimien jälkeen. Muiden tiedotusmekanismien, kuten julisteiden tai säännöllisen viestinnän, tehokkuuden arviointi on haastavampaa.
Nämä ovat esimerkkejä menetelmistä, joita voidaan käyttää kyberturvallisuustietoisuutta parantavien toimien tehokkuuden arvioinnissa:
- kyselylomakkeet tai kyselyt, joiden tarkoituksena on mitata ihmisten tietoisuutta tietyistä aiheista.
- kpienryhmät, joiden avulla voidaan kartoittaa tietoisuuden tasoa tietoisuuden lisäämiseen tähtäävän toiminnan jälkeen ja kerätä parannussuosituksia. 
- valikoivat haastattelut, joissa kysytään tietoisuudesta ja arvioidaan mahdollisia muutoksia käyttäytymisessä, jotka ovat voineet tapahtua tietoisuustoimien seurauksena.
- käyttäytymisen mittaukset, joilla arvioidaan objektiivisesti käyttäytymisen muutoksia tietoisuustoiminnan jälkeen - esimerkiksi reagointia huijauslinkkeihin tai salasanojen vahvuuden tekninen arviointi ennen ja jälkeen koulutuksen.
- ulkopuolisten tahojen tekemät havainnot, arvioinnit ja vertailuanalyysit.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</si>
  <si>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Määritä roolit ja toimet, joita tarvitaan toiminnon kyberturvallisuusohjelman tarpeiden täyttämiseksi. Tähän kuuluvat tyypilliset kyberturvallisuusroolit, kuten tietoturvan ylläpitäjä, verkon ylläpitäjä ja tietoturvapäällikkö (tai vastaava rooli), sekä heille osoitetut toiminnot. Kyberturvallisuuden vastuualueet eivät rajoitu perinteisiin kyberturvallisuus- tai IT-rooleihin. Esimerkiksi käyttöinsinööreillä, henkilöstöasiantuntijoilla ja hankinta-asiantuntijoilla on tyypillisesti kyberturvallisuuteen liittyviä tehtäviä, ja näitä tehtäviä voivat hoitaa myös kolmannet osapuolet. Voi olla hyödyllistä harkita parhaiden käytäntöjen tai viitekehysten, kuten NICE Cybersecurity Workforce Framework (NIST Special Publication 800-181), käyttämistä apuna perustavanlaatuisten kyberturvallisuusvastuiden tunnistamisessa ja kuvaamisessa.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</si>
  <si>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Määritä henkilöstölle WORKFORCE-3a kohdassa yksilöidyt kyberturvallisuuden vastuualueet. Nämä voivat olla kokopäivätoimisia tehtäviä tai vain pieni joukko vastuita, jotka on annettu henkilölle, jonka pääasiallinen tehtävä on eri alalla. Päätavoitteena on varmistaa, että joku tietty henkilö (tai henkilöt) vastaa kaikista toiminnon kyberturvallisuusohjelman toteuttamiseen tarvittavista toimista.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</si>
  <si>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Kun kyberturvallisuuden vastuualueet jaetaan selkeästi rooleille, luodaan odotukset tehtäville, joita kyseisissä rooleissa työskentelevät henkilöt suorittavat. Nämä roolit voivat olla nimenomaisesti kyberturvallisuuteen keskittyviä (verkonylläpitäjä, help desk, CISO jne.) tai ne voivat olla muita rooleja, jotka edistävät kyberturvallisuuteen liittyviä toimia. Nämä vastuualueet olisi määriteltävä myös virallisissa sopimuksissa ulkoisten tahojen, kuten Internet-palveluntarjoajien, tietoturvan palveluntarjoajien, pilvipalveluntarjoajien ja IT/OT-palveluntarjoajien kanssa.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</si>
  <si>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Kyberturvallisuuden vastuualueet olisi dokumentoitava selkeästi (esimerkiksi toimenkuvissa tai työsuorituten arviointikriteereissä), jotta henkilöstön jäsenet tietävät vastuualueensa ja voivat suunnitella työsuoritteensa sen mukaisesti. Kyberturvallisuuden vastuualueiden määrittely työnkuvauksessa luo perustan suorituskyvyn hallinnalle ja sen mittaamiselle, kuinka hyvin henkilöstön jäsen on sitoutunut auttamaan organisaatiota ylläpitämään operatiivista häiriönsietokykyä.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</si>
  <si>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Työtehtävien vastuualueet ja vaatimukset olisi tarkistettava ja päivitettävä ennalta sovituin perustein käyttäen yhtä tai useampaa käynnistävää tekijää, kuten kulunutta aikaa (vuosikello), henkilöstömuutoksia ja prosessimuutoksia. Näillä käynnistävillä tekijöillä varmistetaan, että tehtävän vastuualueet ja vaatimukset mukautuvat organisaation riskien, organisaatioprosessien tai uhkakuvan muutoksiin. Työtehtävien vastuualueiden ja vaatimusten pitäminen ajan tasalla auttaa varmistamaan, että henkilöstöllä on selkeä käsitys siitä, millaisia rooleja heillä on organisaation kyberturvallisuuden kannalta.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</si>
  <si>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Resurssisuunnittelu ja -analyysi olisi tehtävä kyberturvallisuustoimintojen henkilöstötarpeiden määrittämiseksi. Säännöllisellä budjetoinnilla olisi varmistettava riittävä rahoitus näihin tarpeisiin. Henkilöstötarpeisiin olisi sisällytettävä koulutus ja varahenkilöstön saatavuus ainakin kriittisissä tehtävissä. Jatkosuunnitteluun olisi otettava mukaan ylemmän tason johtajat, jotta voidaan tunnistaa mahdolliset seuraajat / varahenkilöt ja varmistaa, että heitä ohjataan ja koulutetaan ottamaan vastaan tehtäviä, jotka liittyvät esimerkiksi tunnistettuihin, mutta täyttämättä oleviin avoimiin tehtäviin / rooleihin.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</si>
  <si>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Varmistetaan, että WORKFORCE-3b:n vastuualueisiin kuuluvalla henkilöstöllä on tarvittavat tiedot ja taidot kyseisten vastuiden suorittamiseen. Järjestetään kyberturvallisuuskoulutusta sisäisesti tai sisällytetään kyberturvallisuusohjelman budjettiin rahoitusta henkilöstön koulutuspalveluihin. Jos koulutusta annetaan sisäisesti, sen olisi liityttävä WORKFORCE-3a kohdassa määriteltyihin toimintoihin. Lisäksi, kuten WORKFORCE-3a:n ohjetekstissä todetaan, kyberturvallisuuden vastuualueet eivät rajoitu vain perinteisiin kyberturvallisuus- tai IT-rooleihin. Esimerkiksi käyttöinsinööreillä, henkilöstöasiantuntijoilla ja hankinta-asiantuntijoilla on tyypillisesti kyberturvallisuuteen liittyviä tehtäviä. Kyberturvallisuuteen liittyviä tehtäviä voivat hoitaa myös kolmannet osapuolet.
Koulutukseen voi kuulua osallistuminen konferensseihin, joissa järjestetään syventäviä istuntoja, toimittajakohtaista koulutusta käytetyistä työkaluista ja sertifiointiohjelmia. Ulkopuolisen koulutuksen ja sertifiointien maksaminen saattaa tapahtua vain korvausperusteisesti koulutuksen hyväksytyn suorittamisen jälkeen.
Aiheeseen liittyvät käytännöt:
- Syöte: WORKFORCE-3b:n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</si>
  <si>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Puutteiden tunnistamiseksi voit ensin laatia osaamisluettelon, jossa kartoitetaan ja dokumentoidaan organisaation henkilöstön nykyiset taidot. Tämä inventaario tarjoaa tilannekuvan nykyisistä kyvyistä, ja sen avulla voidaan arvioida resurssipuutteet ja -vajeet sekä nykyisiä että tulevia työvoimatarpeita vasten.
Taitoluetteloa verrataan toiminnon tunnistettuihin kyberturvallisuuden vastuualueisiin (WORKFORCE-3a) niiden taitojen tunnistamiseksi, joita organisaatiolla ei ole. Tuloksena oleva osaamisvaje antaa tietoa organisaation nykyisistä ja tulevista osaamistarpeista. Nämä taitovajeet voivat estää organisaatiota toimimasta asianmukaisesti kyberriskien hallinnassa ja aiheuttaa lisäriskin.</t>
  </si>
  <si>
    <t>Organisaatio voi puuttua WORKFORCE-4b:ssä havaittuihin tieto-, taito- ja kykypuutteisiin monella tavalla: olemassa olevaa henkilöstöä voidaan kouluttaa hankkimaan uusia taitoja, uutta henkilöstöä voidaan palkata hankkimaan tarvittavat taidot tai taidot voidaan hankkia ulkoistamalla niitä edellyttävät työt. Kun puutteita korjataan, osaamisluettelo olisi päivitettävä sen varmistamiseksi, että rekrytointi- ja koulutustoimet vastaavat nykyisiä tarpeita.
Aiheeseen liittyvät käytännöt
- Input From: Implementing WORKFORCE-4b sisältää tietoja, jotka voivat olla hyödyllisiä tämän käytännön toteuttamisessa.</t>
  </si>
  <si>
    <t>Uutta henkilöstöä ja uusiin tehtäviin siirrettyä henkilöstöä koulutetaan kyberturvallisuusperiaatteisiin, -vaatimuksiin ja parhaisiin käytäntöihin ennen kuin heille annetaan pääsy IT-, OT-tekniikkaan ja tietovarantoihin. Koulutukseen voi sisältyä kyberturvallisuuskoulutusta, joka liittyy nimenomaan tehtävän vastuualueisiin tai nimenomaan niihin omaisuuseriin, joihin kyseisessä tehtävässä päästään käsiksi (kuten toimitusketjun turvallisuus- tai pilviympäristön turvallisuuskoulutus), sekä yleistä kyberturvallisuuskoulutusta, joka koskee koko henkilöstöä.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</si>
  <si>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Olisi oltava olemassa prosessi, jolla määritetään kuinka hyvin koulutus on täyttänyt kyberturvallisuusohjelmaan osallistuvan henkilöstön koulutustarpeet. 
Nämä ovat esimerkkejä menetelmistä, joita käytetään koulutuksen tehokkuuden arvioimiseksi:
- testaaminen koulutuksen yhteydessä
- koulutuksen jälkeiset kyselyt koulutukseen osallistujille
- koulutukseen osallistujien esimiehille koulutuksen jälkeen tehtävät kyselyt, joissa selvitetään heidän tyytyväisyyttään koulutuksen vaikutuksesta osallistujien kykyyn hoitaa kyberturvallisuuteen liittyviä tehtäviään.
- koulutusmateriaaleihin sisällytetyt arviointimekanismit
Dokumentoi koulutussuunnitelmaan ehdotetut parannukset, jotka perustuvat koulutustoimien tehokkuuden arviointiin, ja toteuta parannukset, kun se on mahdollista.</t>
  </si>
  <si>
    <t>Kyberturvallisuusohjelman toteuttamiseen vaadittavien, riittävien taitojen ylläpito ja kehitys edellyttää laajaa ja jatkuvaa koulutusta. Siltä osin, kun ohjelman sisältämät vastuualueet ovat kriittisiä, on tärkeää, että kyberturvallisuushenkilöstön koulutusmahdollisuudet suunnitellaan ja budjetoidaan.
Aiheeseen liittyvät käytännöt:
- Syöte: WORKFORCE-3c:n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</si>
  <si>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WORKFORCE-osion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</si>
  <si>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WORKFORCE-osion toimintoja, joita ei tällä hetkellä suoriteta ja joita organisaatio suorittaisi, jos sillä olisi lisää työntekijöitä, rahoitusta tai välineitä. Lisäksi voidaan pohtia, onko organisaatio ottanut käyttöön kaikki käytännöt, jotka se on ottanut käyttöön, ja tarvitaanko lisäresursseja mahdollisten puutteiden korjaamiseksi.
Henkilöstön, rahoituksen ja välineiden muodossa on riittävästi resursseja sen varmistamiseksi, että WORKFORCE-osion käytännöt voidaan toteuttaa tarkoitetulla tavalla. Tämän käytännön toimivuutta voidaan arvioida määrittämällä, onko toivottuja käytäntöjä jäänyt toteuttamatta resurssipulan vuoksi. 
Nämä ovat esimerkkejä WORKFORCE-osion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työkaluista, joita voidaan käyttää WORKFORCE-osion toiminnoissa:
- suorituskyvyn hallintajärjestelmä, joka tukee suorituskykytavoitteiden ja -päämäärien asettamista ja suorituskyvyn arviointia niiden perusteella.
- työnkuvausmallit, jotka heijastavat vakiomuotoisia joustavuusvelvoitteita, rooleja ja vastuualueita, vaadittuja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</si>
  <si>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WORKFORCE-osion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WORKFORCE-osion toimialaa koskevat toimintaperiaatteet tai muut organisaation ohjeet voivat sisältää seuraavia asioita
- vastuu, valtuudet ja omistajuus WORKFORCE-osion toimintojen suorittamisesta. 
- menettelyt, standardit ja ohjeet WORKFORCE-osion toimintoja, kuten koulutusta, tarkastusta ja tietoisuutta varten. 
- kuvaukset toiminnon kyberturvallisuuden vastuualueista. 
- luettelo laukaisevista tekijöistä, jotka käynnistävät kyberturvallisuusvastuiden ja työvaatimusten tarkistamisen ja päivittämisen.
- koulutukseen ja tietoisuuteen liittyvät osallistumisvaatimukset
- vaatimukset kyberturvallisuustietoisuustoimien tehokkuuden arvioinnin tiheydestä.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</si>
  <si>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odotettujen tulosten saavuttaminen WORKFORCE-osion toiminnoissa, ja että heille annetaan asianmukaiset valtuudet toimia ja suorittaa heille osoitetut tehtävät.
Nämä ovat esimerkkejä siitä, miten vastuu ja valtuudet voidaan virallistaa WORKFORCE-toimialueen toimintojen osalta:
- roolien ja vastuualueiden määrittely toimintaperiaatteissa (ks. WORKFORCE-5c).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WORKFORCE-toimialaan liittyvien tehtävien suorittamisesta.
- sisällyttämällä WORKFORCE-osion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</si>
  <si>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WORKFORCE-osion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turvaaminen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WORKFORCE-osion toimintojen taitoja ja tietoja tarvitaan seuraavissa tapauksissa
- työvoimapolitiikan kehittäminen, levittäminen ja täytäntöönpano
- henkilöstön tarkastaminen
- toimia edellyttävien osaamisvajeiden ja puutteiden tunnistaminen.
- asiaankuuluvan tiedotusmateriaalin luominen tai hankkiminen 
- koulutus- ja tiedotusmateriaalien tehokkuuden mittaaminen
Lisäksi on pohdittava, miten henkilöstön tällä alalla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</si>
  <si>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WORKFORCE-osion toimintojen suorituskykyä varmistaakseen, että ne suoritetaan WORKFORCE-osion toimintoja koskevissa suunnitelmissa, toimintaperiaatteissa ja menettelyissä kuvatulla tavalla. Olisi kehitettävä ja kerättävä asianmukaisia mittareita, jotta voidaan havaita poikkeamat suorituskyvyssä ja mitata, missä määrin WORKFORCE-osion toiminnot saavuttavat niille asetetun tarkoituksen.</t>
  </si>
  <si>
    <t>2.1 3.2.2025</t>
  </si>
  <si>
    <t>11</t>
  </si>
  <si>
    <t>useita</t>
  </si>
  <si>
    <t>Organisaatiolla on johdon hyväksymät, toimintaan sovitetut riskienhallinnan linjaukset, vastuut ja prosessi.</t>
  </si>
  <si>
    <t>Organisaatio on tunnistanut oman roolinsa YTS:n mukaisissa tehtävissä sekä kansallisesta että kansainvälisestä näkökulmasta.</t>
  </si>
  <si>
    <t>Organisaatio on kartoittanut keskeiset sidos- ja asiakasryhmät sekä niiltä tulevat digiturvavaatimukset.</t>
  </si>
  <si>
    <t>Henkilötietojen käsittelyn oikeusperusteet on tunnistettu (TsA 6, 9 ja 10 art. TsL 6 ja 29 §, TtsL 2, 3, 5 ja 6 luku).</t>
  </si>
  <si>
    <t>Jos henkilötietoja siirretään kolmansiin maihin, organisaatio on selvittänyt siirron edellytykset (TsA 5 luku).</t>
  </si>
  <si>
    <t>Organisaatiolla on johdon hyväksymä tietoturvapolitiikka tai vastaava tietoturvallisuuden toteuttamista ohjaava asiakirja.</t>
  </si>
  <si>
    <t>Organisaation johto on sitoutunut digitaalisen turvallisuuden kehittämiseen.</t>
  </si>
  <si>
    <t>Organisaation digitaalisen turvallisuuden osa-alueita kehitetään järjestelmällisesti.</t>
  </si>
  <si>
    <t>Tietoturvallisuuteen ja tietojärjestelmiin liittyviä auditointeja tehdään säännöllisesti.</t>
  </si>
  <si>
    <t>Organisaatio on kartoittanut sen digitaalista turvallisuutta ohjaavan lainsäädännön ja tunnistanut siitä aiheutuvat velvoitteet.</t>
  </si>
  <si>
    <t>Sopimukset henkilötietojen käsittelystä on tehty ja sopimusten hallinta on kunnossa (TsA 28 art).</t>
  </si>
  <si>
    <t>Seloste käsittelytoimista on laadittu (TsA 30 art.).</t>
  </si>
  <si>
    <t>Informointikäytännöt on määritelty ja niitä noudatetaan (TsA 12-14 art. Laki digitaalisten palveluiden tarjoamisesta (306/2019).</t>
  </si>
  <si>
    <t>Organisaatiolla on olemassa prosessi vaikutustenarvioinnin tarpeen tunnistamiseksi (TsA 35 (1 ) art.).</t>
  </si>
  <si>
    <t>Organisaatiolla on olemassa henkilötietojen tietoturvaloukkausten hallintaprosessi (TsA 33-34 art.).</t>
  </si>
  <si>
    <t>Yhteisrekisterinpitäjyystilanteet tunnistetaan ja yhteisrekisterinpitäjyyttä koskevista vastuista on sovittu (TsA 26 art., huom. myös EDPB:n ohje).</t>
  </si>
  <si>
    <t>Henkilötietojen käsittelyyn liittyvät oman organisaation sisäiset roolit ja vastuut on tunnistettu ja vahvistettu (TihL 4.2. §, TsA 37 art.).</t>
  </si>
  <si>
    <t>Tietosuojavastaavan asema ja rooli on määritelty (TsA 37 – 39 art.).</t>
  </si>
  <si>
    <t>Digitaalisen turvallisuuden kokonaistilanteesta raportoidaan säännöllisesti organisaation johdolle.</t>
  </si>
  <si>
    <t>Organisaatiolla on prosessi ja valmiudet nopeaan ja tehokkaaseen digiturvallisuuden häiriöiden, uhkien ja poikkeamien käsittelyyn.</t>
  </si>
  <si>
    <t>Organisaation tehtävät ja vastuut ovat selkeät myös poikkeustilanteissa ja poikkeusoloissa.</t>
  </si>
  <si>
    <t>Organisaatiolla on häiriö- ja kriisitilanteiden viestintäsuunnitelma.</t>
  </si>
  <si>
    <t>Organisaatiossa on luotu yhteydet ja verkostot tarvittavien sidosryhmien väliseen viestintään poikkeamatilanteissa.</t>
  </si>
  <si>
    <t>Organisaatio on varautunut ja laatinut suunnitelman siihen kohdistuvan mustamaalaus- tai vaikuttamiskampanjan varalta.</t>
  </si>
  <si>
    <t>Kuinka moneen digitaaliseen turvallisuuteen liittyvään harjoitukseen organisaatio on osallistunut edellisen kalenterivuoden aikana?</t>
  </si>
  <si>
    <t>Organisaatio harjoittelee säännöllisesti sen toimintaan kohdistuvien häiriöiden, poikkeamien ja hyökkäysten havainnointia, reagointia ja johtamista.</t>
  </si>
  <si>
    <t>Organisaatiolla on olemassa menettely sen toimintaa kohdistuvien häiriöiden, hyökkäysten ja loukkausten ilmoittamiseksi keskeisille viranomaisille.</t>
  </si>
  <si>
    <t>Osallistuiko organisaationne Digi- ja väestötietoviraston järjestämään Taisto-harjoitukseen edellisen kalenterivuoden aikana?</t>
  </si>
  <si>
    <t>Organisaatio on kuvannut jatkuvuuden hallinnan periaatteet, tavoitteet, organisoinnin ja vastuut.</t>
  </si>
  <si>
    <t>Organisaation tiedoista ja järjestelmistä otetaan säännöllisesti varmuuskopiot.</t>
  </si>
  <si>
    <t>Organisaatio on määritellyt kuinka pitkiä toimintakatkoksia kriittiset toiminnot sietävät organisaation toiminnan häiriintymättä.</t>
  </si>
  <si>
    <t>Suojattavien kohteiden tunnistamiseen ja kriittisyyden määrittelyyn on dokumentoitu ja hyväksytty menetelmä.</t>
  </si>
  <si>
    <t>Kriittisille tietojärjestelmille on laadittu toipumissuunnitelmat.</t>
  </si>
  <si>
    <t>Suunnitelmien sisältö on koulutettu häiriötilanteiden hallintaan osallistuville henkilöille.</t>
  </si>
  <si>
    <t>Varmuuskopioiden palautusta testataan säännöllisesti.</t>
  </si>
  <si>
    <t>Organisaatiolle ja sen kriittisille toiminnoille/palveluille on laadittu jatkuvuussuunnitelmat, jotka perustuvat tunnistettuihin riskeihin.</t>
  </si>
  <si>
    <t>Jatkuvuus-, toipumis- ja viestintäsuunnitelmia päivitetään harjoitusten tai toteutuneiden häiriötilanteiden perusteella.</t>
  </si>
  <si>
    <t>Jatkuvuuteen liittyviä riskejä ja riskitilanteen muutosta arvioidaan säännöllisesti.</t>
  </si>
  <si>
    <t>Kuinka paljon ovat olleet tietoturvapoikkeamien, -hyökkäysten ja -loukkausten (sisältää henkilötietojen tietoturvaloukkaukset) aiheuttamat välittömät kustannukset euroina edellisen kalenterivuoden aikana?</t>
  </si>
  <si>
    <t>Kuinka monta havaittua kriittistä tietoturvapoikkeamaa (sisältäen henkilötietojen tietoturvaloukkaukset) on ollut edellisen kalenterivuoden aikana?</t>
  </si>
  <si>
    <t>Kuinka monta havaittua ei-kriittistä tietoturvapoikkeamaa (sisältäen henkilötietojen tietoturvaloukkaukset) on ollut edellisen kalenterivuoden aikana?</t>
  </si>
  <si>
    <t>Kuinka monta omaa kyber- ja digiturvaharjoitusta organisaationne järjesti edellisen kalenterivuoden aikana? (kpl määrä)</t>
  </si>
  <si>
    <t>Organisaatiossa viestitään digiturvallisuuden riskitilanteesta ja uusista riskeistä koko organisaation laajuisesti.</t>
  </si>
  <si>
    <t>Organisaation tunnistamat kriittiset riskit raportoidaan johdolle välittömästi.</t>
  </si>
  <si>
    <t>Organisaation kriittisten palveluiden palveluntuottajien kanssa yhteistyössä arvioidaan ja hallitaan riskejä säännöllisesti.</t>
  </si>
  <si>
    <t>Organisaatiossa kehitetään riskienhallintaprosessia saatujen riskienhallinnan tavoitteiden tai saatujen kokemusten perusteella.</t>
  </si>
  <si>
    <t>Organisaatio tekee digiturvallisuuteen liittyvää säännöllistä riskienarviointia, jossa huomioidaan uudet ilmiöt, toimintaympäristön muutokset ja oman toiminnan vaikutukset sidosryhmien ja asiakkaiden tilanteeseen.</t>
  </si>
  <si>
    <t>Organisaation ylin johto sekä organisaation hallitus (tai vastaava) seuraa merkittävien riskien ja niiden hallintatoimenpiteiden tilannetta säännöllisesti.</t>
  </si>
  <si>
    <t>Organisaatio seuraa riskien ja niiden hallintatoimenpiteiden tilannetta säännöllisesti.</t>
  </si>
  <si>
    <t>Organisaatiossa arvioidaan jäännösriskejä riskienhallintatoimenpiteiden toteuttamisen jälkeen ja jäännösriskit käsitellään asianmukaisella tasolla.</t>
  </si>
  <si>
    <t>Tietojärjestelmien käytöstä ja tietojen luovutuksista kerätään riittävät lokitiedot.</t>
  </si>
  <si>
    <t>Digitaalisen turvallisuuden tilaa seurataan jatkuvasti.</t>
  </si>
  <si>
    <t>Organisaatiolla on toiminnalliset ja tekniset menettelyt tietojenkäsittely-ympäristönsä digitaalisen turvallisuuden valvontaan ja havainnointiin.</t>
  </si>
  <si>
    <t>Organisaatio seuraa säännöllisesti toimintaympäristönsä digitaalisen turvallisuuden tilannekuvaa.</t>
  </si>
  <si>
    <t>Organisaatiossa on kattavasti tunnistettu kriittisten palveluiden riippuvuudet ulkoisista palvelutoimittajista.</t>
  </si>
  <si>
    <t>Organisaatiolla on olemassa henkilöiden taustatarkistuksiin liittyvä menettely, joka kattaa oman ja palvelutoimittajien henkilöstön.</t>
  </si>
  <si>
    <t>Tietoturva- ja tietosuojavaatimukset ovat osa hankintavaatimuksia ja sopimuksia.</t>
  </si>
  <si>
    <t>Toiminnan jatkuvuuden edellyttämät palvelutasovaatimukset ovat osa hankintavaatimuksia ja sopimuksia.</t>
  </si>
  <si>
    <t>Käytössä olevien tietojärjestelmien teknisiin haavoittuvuuksiin liittyviä tiedotteita seurataan ja niihin reagoidaan.</t>
  </si>
  <si>
    <t>Kriittisten toimittajien ja alihankkijoiden kanssa käsitellään digiturvallisuutta säännöllisesti toimittaja/palvelunhallintakokouksissa.</t>
  </si>
  <si>
    <t>Organisaatio on tunnistanut ja dokumentoinut suojattavat kohteet.</t>
  </si>
  <si>
    <t>Henkilöstölle on olemassa riittävä ohjeistus digitaalisesta turvallisuudesta.</t>
  </si>
  <si>
    <t>Organisaatiolla on olemassa prosessi väärinkäytöksiin reagoimiseksi.</t>
  </si>
  <si>
    <t>Organisaatiossa tietosuojasta huolehtiminen on muuttunut toiminnaksi, kulttuuriksi ja asenteeksi (TSA 5 art.).</t>
  </si>
  <si>
    <t>Henkilöstölle annetaan säännöllisesti koulutusta digitaalisesta turvallisuudesta.</t>
  </si>
  <si>
    <t>Kuinka monta tuntia digitaalisen turvallisuuden koulutusta organisaation henkilöstö on keskimäärin saanut edellisen kalenterivuoden aikana? (tuntia / henkilö)</t>
  </si>
  <si>
    <t>Kuinka monta prosenttia henkilöstöstä osallistui digitaalisen turvallisuuden koulutukseen edellisen kalenterivuoden aikana?</t>
  </si>
  <si>
    <t>Organisaatiolla on käytössä monivaiheinen tunnistus etäkäytössä.</t>
  </si>
  <si>
    <t>Käyttövaltuuksien ajantasaisuus varmistetaan säännöllisesti.</t>
  </si>
  <si>
    <t>Organisaatiolla on olemassa käyttövaltuuspolitiikka ja prosessi käyttövaltuuksien hallintaan.</t>
  </si>
  <si>
    <t>Organisaation tietojärjestelmät ja laitteet ovat kattavasti järjestelmänhallinnan piirissä.</t>
  </si>
  <si>
    <t>Organisaatio on huomioinut digitaalisen turvallisuuden osana kokonaisarkkitehtuuria.</t>
  </si>
  <si>
    <t>Organisaatio on tunnistanut, milloin se toimii rekisterinpitäjänä ja milloin se toimii käsittelijänä (TsA 4 art. 7-8 kohta).</t>
  </si>
  <si>
    <t>Toimitilojen ulkopuolella työskenneltäessä yhteydet organisaation ICT-palveluihin sallitaan vain VPN-yhteydellä.</t>
  </si>
  <si>
    <t>Organisaatio on määrittänyt fyysisesti suojatut turvallisuusalueet asiakirjojen käsittelyn ja tietojärjestelmien suojaamiseksi.</t>
  </si>
  <si>
    <t>Organisaatiolla on olemassa tarvittavat tekniset ratkaisut ja menettelyt haittaohjelmien tunnistamiseen ja estämiseen.</t>
  </si>
  <si>
    <t>Tietoturva- ja tietosuojavaatimukset otetaan huomioon myös järjestelmien ja palveluiden kehittämisessä sekä ylläpidossa.</t>
  </si>
  <si>
    <t>Organisaatiolla on riittävät resurssit ja osaaminen digitaalisen turvallisuuden kehittämiseen osana kokonaisarkkitehtuuria.</t>
  </si>
  <si>
    <t>Organisaatiolla on tiedossa, mitä henkilötietoja se käsittelee (TsA 4 art. 1 kohta).</t>
  </si>
  <si>
    <t>Organisaatiolla on tiedossa missä tietojärjestelmissä henkilötietoja käsitellään.</t>
  </si>
  <si>
    <t>Rakenteeton tieto on tunnistettu ja sen hallinta on kuvattu.</t>
  </si>
  <si>
    <t>Organisaatiossa on tunnistettu ne kriittiset palvelut, joilla on merkittävä vaikutus toisten organisaatioiden tai yhteiskunnan toimintaan.</t>
  </si>
  <si>
    <t>Organisaatiossa raportoidaan riskitilanteesta johdolle säännöllisesti.</t>
  </si>
  <si>
    <t>69</t>
  </si>
  <si>
    <t>66</t>
  </si>
  <si>
    <t>65</t>
  </si>
  <si>
    <t>31</t>
  </si>
  <si>
    <t>94</t>
  </si>
  <si>
    <t>30</t>
  </si>
  <si>
    <t>80 JA 81</t>
  </si>
  <si>
    <t>70</t>
  </si>
  <si>
    <t>67</t>
  </si>
  <si>
    <t>71 JA 103</t>
  </si>
  <si>
    <t>71</t>
  </si>
  <si>
    <t>103</t>
  </si>
  <si>
    <t>78</t>
  </si>
  <si>
    <t>95</t>
  </si>
  <si>
    <t>79 JA 87 JA 88</t>
  </si>
  <si>
    <t>97</t>
  </si>
  <si>
    <t>98</t>
  </si>
  <si>
    <t>52</t>
  </si>
  <si>
    <t>68</t>
  </si>
  <si>
    <t>41</t>
  </si>
  <si>
    <t>42</t>
  </si>
  <si>
    <t>44</t>
  </si>
  <si>
    <t>58</t>
  </si>
  <si>
    <t>55</t>
  </si>
  <si>
    <t>56 JA 57</t>
  </si>
  <si>
    <t>38</t>
  </si>
  <si>
    <t>96</t>
  </si>
  <si>
    <t>27 JA 80 JA 92</t>
  </si>
  <si>
    <t>63</t>
  </si>
  <si>
    <t>30 JA 31</t>
  </si>
  <si>
    <t>27</t>
  </si>
  <si>
    <t>76</t>
  </si>
  <si>
    <t>26</t>
  </si>
  <si>
    <t>82 JA 86 JA 89 JA 90 JA 91</t>
  </si>
  <si>
    <t>83 JA 84 JA 85</t>
  </si>
  <si>
    <t>48</t>
  </si>
  <si>
    <t>47</t>
  </si>
  <si>
    <t>57 JA 59 JA 101</t>
  </si>
  <si>
    <t>61</t>
  </si>
  <si>
    <t>60</t>
  </si>
  <si>
    <t>49</t>
  </si>
  <si>
    <t>72</t>
  </si>
  <si>
    <t>49 JA 51 JA 56</t>
  </si>
  <si>
    <t>58 JA 61 JA 73</t>
  </si>
  <si>
    <t>62</t>
  </si>
  <si>
    <t>54</t>
  </si>
  <si>
    <t>40 JA 42 JA 99</t>
  </si>
  <si>
    <t>38 JA 46 JA 99</t>
  </si>
  <si>
    <t>40</t>
  </si>
  <si>
    <t>39</t>
  </si>
  <si>
    <t>43</t>
  </si>
  <si>
    <t>43 JA 45</t>
  </si>
  <si>
    <t>44 JA 45</t>
  </si>
  <si>
    <t>74</t>
  </si>
  <si>
    <t>36 JA 103</t>
  </si>
  <si>
    <t>37 JA 102</t>
  </si>
  <si>
    <t>64 JA 77</t>
  </si>
  <si>
    <t>53</t>
  </si>
  <si>
    <t>75</t>
  </si>
  <si>
    <t>100</t>
  </si>
  <si>
    <t>64</t>
  </si>
  <si>
    <t>32</t>
  </si>
  <si>
    <t>34</t>
  </si>
  <si>
    <t>93</t>
  </si>
  <si>
    <t>33</t>
  </si>
  <si>
    <t>28 JA 29</t>
  </si>
  <si>
    <t>25</t>
  </si>
  <si>
    <t>Organisaation digitaalisen turvallisuuden tehtävät ja vastuut on tunnistettu ja kuvattu selkeästi.</t>
  </si>
  <si>
    <t>31 JA 35</t>
  </si>
  <si>
    <t>hallintatoimet-a</t>
  </si>
  <si>
    <t>Osion toimintaa varten on määritetty dokumentoidut toimintatavat, joita noudatetaan ja päivitetään säännöllisesti.</t>
  </si>
  <si>
    <t>hallintatoimet-b</t>
  </si>
  <si>
    <t>Osion toimintaa varten on tarjolla riittävät resurssit (henkilöstö, rahoitus ja työkalut).</t>
  </si>
  <si>
    <t>hallintatoimet-c</t>
  </si>
  <si>
    <t>Osion toimintaa ohjataan vaatimuksilla, jotka on asetettu organisaation johtotason politiikassa (tai vastaavassa ohjeistuksessa).</t>
  </si>
  <si>
    <t>hallintatoimet-d</t>
  </si>
  <si>
    <t>Osion toiminnan suorittamiseen tarvittavat vastuut, tilivelvollisuudet ja valtuutukset on jalkautettu soveltuville työntekijöille.</t>
  </si>
  <si>
    <t>hallintatoimet-e</t>
  </si>
  <si>
    <t>Osion toimintaa suorittavilla työntekijöillä on riittävät tiedot ja taidot tehtäviensä suorittamiseen.</t>
  </si>
  <si>
    <t>hallintatoimet-f</t>
  </si>
  <si>
    <t>Osion toiminnan vaikuttavuutta arvioidaan ja seurataan.</t>
  </si>
  <si>
    <t>69 Organisaatiolla on käytössä monivaiheinen tunnistus etäkäytössä.</t>
  </si>
  <si>
    <t>66 Käyttövaltuuksien ajantasaisuus varmistetaan säännöllisesti.</t>
  </si>
  <si>
    <t>65 Organisaatiolla on olemassa käyttövaltuuspolitiikka ja prosessi käyttövaltuuksien hallintaan.</t>
  </si>
  <si>
    <t>31 Organisaation digitaalisen turvallisuuden osa-alueita kehitetään järjestelmällisesti.</t>
  </si>
  <si>
    <t>94 Organisaatio on huomioinut digitaalisen turvallisuuden osana kokonaisarkkitehtuuria.</t>
  </si>
  <si>
    <t>30 Organisaation johto on sitoutunut digitaalisen turvallisuuden kehittämiseen.</t>
  </si>
  <si>
    <t>80 JA 81 Henkilötietojen käsittelyn oikeusperusteet on tunnistettu (TsA 6, 9 ja 10 art. TsL 6 ja 29 §, TtsL 2, 3, 5 ja 6 luku). JA Organisaatio on tunnistanut, milloin se toimii rekisterinpitäjänä ja milloin se toimii käsittelijänä (TsA 4 art. 7-8 kohta).</t>
  </si>
  <si>
    <t>70 Toimitilojen ulkopuolella työskenneltäessä yhteydet organisaation ICT-palveluihin sallitaan vain VPN-yhteydellä.</t>
  </si>
  <si>
    <t>67 Organisaatio on määrittänyt fyysisesti suojatut turvallisuusalueet asiakirjojen käsittelyn ja tietojärjestelmien suojaamiseksi.</t>
  </si>
  <si>
    <t>71 JA 103 Organisaatiolla on olemassa tarvittavat tekniset ratkaisut ja menettelyt haittaohjelmien tunnistamiseen ja estämiseen. JA Organisaatiolla on toiminnalliset ja tekniset menettelyt tietojenkäsittely-ympäristönsä digitaalisen turvallisuuden valvontaan ja havainnointiin.</t>
  </si>
  <si>
    <t>71 Organisaatiolla on olemassa tarvittavat tekniset ratkaisut ja menettelyt haittaohjelmien tunnistamiseen ja estämiseen.</t>
  </si>
  <si>
    <t>103 Organisaatiolla on toiminnalliset ja tekniset menettelyt tietojenkäsittely-ympäristönsä digitaalisen turvallisuuden valvontaan ja havainnointiin.</t>
  </si>
  <si>
    <t>78 Tietoturva- ja tietosuojavaatimukset otetaan huomioon myös järjestelmien ja palveluiden kehittämisessä sekä ylläpidossa.</t>
  </si>
  <si>
    <t>95 Organisaatiolla on riittävät resurssit ja osaaminen digitaalisen turvallisuuden kehittämiseen osana kokonaisarkkitehtuuria.</t>
  </si>
  <si>
    <t>79 JA 87 JA 88 Organisaatiolla on tiedossa, mitä henkilötietoja se käsittelee (TsA 4 art. 1 kohta). JA Organisaatiolla on tiedossa missä tietojärjestelmissä henkilötietoja käsitellään. JA Rakenteeton tieto on tunnistettu ja sen hallinta on kuvattu.</t>
  </si>
  <si>
    <t>97 Organisaatiossa on tunnistettu ne kriittiset palvelut, joilla on merkittävä vaikutus toisten organisaatioiden tai yhteiskunnan toimintaan.</t>
  </si>
  <si>
    <t>98 Organisaatiossa on kattavasti tunnistettu kriittisten palveluiden riippuvuudet ulkoisista palvelutoimittajista.</t>
  </si>
  <si>
    <t>52 Organisaatio on määritellyt kuinka pitkiä toimintakatkoksia kriittiset toiminnot sietävät organisaation toiminnan häiriintymättä.</t>
  </si>
  <si>
    <t>68 Organisaation tietojärjestelmät ja laitteet ovat kattavasti järjestelmänhallinnan piirissä.</t>
  </si>
  <si>
    <t>41 Organisaatiossa raportoidaan riskitilanteesta johdolle säännöllisesti.</t>
  </si>
  <si>
    <t>37 Digitaalisen turvallisuuden kokonaistilanteesta raportoidaan säännöllisesti organisaation johdolle.</t>
  </si>
  <si>
    <t>42 Organisaation tunnistamat kriittiset riskit raportoidaan johdolle välittömästi.</t>
  </si>
  <si>
    <t>44 Organisaation ylin johto sekä organisaation hallitus (tai vastaava) seuraa merkittävien riskien ja niiden hallintatoimenpiteiden tilannetta säännöllisesti.</t>
  </si>
  <si>
    <t>58 Suunnitelmien sisältö on koulutettu häiriötilanteiden hallintaan osallistuville henkilöille.</t>
  </si>
  <si>
    <t>55 Organisaatiolle ja sen kriittisille toiminnoille/palveluille on laadittu jatkuvuussuunnitelmat, jotka perustuvat tunnistettuihin riskeihin.</t>
  </si>
  <si>
    <t>56 JA 57 Kriittisille tietojärjestelmille on laadittu toipumissuunnitelmat. JA Organisaatiolla on häiriö- ja kriisitilanteiden viestintäsuunnitelma.</t>
  </si>
  <si>
    <t>38 Organisaatiolla on johdon hyväksymät, toimintaan sovitetut riskienhallinnan linjaukset, vastuut ja prosessi.</t>
  </si>
  <si>
    <t>96 Organisaatio on tunnistanut oman roolinsa YTS:n mukaisissa tehtävissä sekä kansallisesta että kansainvälisestä näkökulmasta.</t>
  </si>
  <si>
    <t>27 JA 80 JA 92 Organisaatio on kartoittanut keskeiset sidos- ja asiakasryhmät sekä niiltä tulevat digiturvavaatimukset. JA Henkilötietojen käsittelyn oikeusperusteet on tunnistettu (TsA 6, 9 ja 10 art. TsL 6 ja 29 §, TtsL 2, 3, 5 ja 6 luku). JA Jos henkilötietoja siirretään kolmansiin maihin, organisaatio on selvittänyt siirron edellytykset (TsA 5 luku).</t>
  </si>
  <si>
    <t>63 Organisaatiolla on johdon hyväksymä tietoturvapolitiikka tai vastaava tietoturvallisuuden toteuttamista ohjaava asiakirja.</t>
  </si>
  <si>
    <t>30 JA 31 Organisaation johto on sitoutunut digitaalisen turvallisuuden kehittämiseen. JA Organisaation digitaalisen turvallisuuden osa-alueita kehitetään järjestelmällisesti.</t>
  </si>
  <si>
    <t>27 Organisaatio on kartoittanut keskeiset sidos- ja asiakasryhmät sekä niiltä tulevat digiturvavaatimukset.</t>
  </si>
  <si>
    <t>76 Tietoturvallisuuteen ja tietojärjestelmiin liittyviä auditointeja tehdään säännöllisesti.</t>
  </si>
  <si>
    <t>26 Organisaatio on kartoittanut sen digitaalista turvallisuutta ohjaavan lainsäädännön ja tunnistanut siitä aiheutuvat velvoitteet.</t>
  </si>
  <si>
    <t>82 JA 86 JA 89 JA 90 JA 91 Sopimukset henkilötietojen käsittelystä on tehty ja sopimusten hallinta on kunnossa (TsA 28 art). JA Seloste käsittelytoimista on laadittu (TsA 30 art.). JA Informointikäytännöt on määritelty ja niitä noudatetaan (TsA 12-14 art. Laki digitaalisten palveluiden tarjoamisesta (306/2019). JA Organisaatiolla on olemassa prosessi vaikutustenarvioinnin tarpeen tunnistamiseksi (TsA 35 (1 ) art.). JA Organisaatiolla on olemassa henkilötietojen tietoturvaloukkausten hallintaprosessi (TsA 33-34 art.).</t>
  </si>
  <si>
    <t>83 JA 84 JA 85 Yhteisrekisterinpitäjyystilanteet tunnistetaan ja yhteisrekisterinpitäjyyttä koskevista vastuista on sovittu (TsA 26 art., huom. myös EDPB:n ohje). JA Henkilötietojen käsittelyyn liittyvät oman organisaation sisäiset roolit ja vastuut on tunnistettu ja vahvistettu (TihL 4.2. §, TsA 37 art.). JA Tietosuojavastaavan asema ja rooli on määritelty (TsA 37 – 39 art.).</t>
  </si>
  <si>
    <t>48 Organisaatiolla on prosessi ja valmiudet nopeaan ja tehokkaaseen digiturvallisuuden häiriöiden, uhkien ja poikkeamien käsittelyyn.</t>
  </si>
  <si>
    <t>47 Organisaation tehtävät ja vastuut ovat selkeät myös poikkeustilanteissa ja poikkeusoloissa.</t>
  </si>
  <si>
    <t>57 JA 59 JA 101 Organisaatiolla on häiriö- ja kriisitilanteiden viestintäsuunnitelma. JA Organisaatiossa on luotu yhteydet ja verkostot tarvittavien sidosryhmien väliseen viestintään poikkeamatilanteissa. JA Organisaatio on varautunut ja laatinut suunnitelman siihen kohdistuvan mustamaalaus- tai vaikuttamiskampanjan varalta.</t>
  </si>
  <si>
    <t>61 Organisaatio harjoittelee säännöllisesti sen toimintaan kohdistuvien häiriöiden, poikkeamien ja hyökkäysten havainnointia, reagointia ja johtamista.</t>
  </si>
  <si>
    <t>60 Organisaatiolla on olemassa menettely sen toimintaa kohdistuvien häiriöiden, hyökkäysten ja loukkausten ilmoittamiseksi keskeisille viranomaisille.</t>
  </si>
  <si>
    <t>49 Organisaatio on kuvannut jatkuvuuden hallinnan periaatteet, tavoitteet, organisoinnin ja vastuut.</t>
  </si>
  <si>
    <t>72 Organisaation tiedoista ja järjestelmistä otetaan säännöllisesti varmuuskopiot.</t>
  </si>
  <si>
    <t>49 JA 51 JA 56 Organisaatio on kuvannut jatkuvuuden hallinnan periaatteet, tavoitteet, organisoinnin ja vastuut. JA Suojattavien kohteiden tunnistamiseen ja kriittisyyden määrittelyyn on dokumentoitu ja hyväksytty menetelmä. JA Kriittisille tietojärjestelmille on laadittu toipumissuunnitelmat.</t>
  </si>
  <si>
    <t>58 JA 61 JA 73 Suunnitelmien sisältö on koulutettu häiriötilanteiden hallintaan osallistuville henkilöille. JA Organisaatio harjoittelee säännöllisesti sen toimintaan kohdistuvien häiriöiden, poikkeamien ja hyökkäysten havainnointia, reagointia ja johtamista. JA Varmuuskopioiden palautusta testataan säännöllisesti.</t>
  </si>
  <si>
    <t>62 Jatkuvuus-, toipumis- ja viestintäsuunnitelmia päivitetään harjoitusten tai toteutuneiden häiriötilanteiden perusteella.</t>
  </si>
  <si>
    <t>54 Jatkuvuuteen liittyviä riskejä ja riskitilanteen muutosta arvioidaan säännöllisesti.</t>
  </si>
  <si>
    <t>40 JA 42 JA 99 Organisaatiossa viestitään digiturvallisuuden riskitilanteesta ja uusista riskeistä koko organisaation laajuisesti. JA Organisaation tunnistamat kriittiset riskit raportoidaan johdolle välittömästi. JA Organisaation kriittisten palveluiden palveluntuottajien kanssa yhteistyössä arvioidaan ja hallitaan riskejä säännöllisesti.</t>
  </si>
  <si>
    <t>38 JA 46 JA 99 Organisaatiolla on johdon hyväksymät, toimintaan sovitetut riskienhallinnan linjaukset, vastuut ja prosessi. JA Organisaatiossa kehitetään riskienhallintaprosessia saatujen riskienhallinnan tavoitteiden tai saatujen kokemusten perusteella. JA Organisaation kriittisten palveluiden palveluntuottajien kanssa yhteistyössä arvioidaan ja hallitaan riskejä säännöllisesti.</t>
  </si>
  <si>
    <t>40 Organisaatiossa viestitään digiturvallisuuden riskitilanteesta ja uusista riskeistä koko organisaation laajuisesti.</t>
  </si>
  <si>
    <t>39 Organisaatio tekee digiturvallisuuteen liittyvää säännöllistä riskienarviointia, jossa huomioidaan uudet ilmiöt, toimintaympäristön muutokset ja oman toiminnan vaikutukset sidosryhmien ja asiakkaiden tilanteeseen.</t>
  </si>
  <si>
    <t>43 Organisaatio seuraa riskien ja niiden hallintatoimenpiteiden tilannetta säännöllisesti.</t>
  </si>
  <si>
    <t>43 JA 45 Organisaatio seuraa riskien ja niiden hallintatoimenpiteiden tilannetta säännöllisesti. JA Organisaatiossa arvioidaan jäännösriskejä riskienhallintatoimenpiteiden toteuttamisen jälkeen ja jäännösriskit käsitellään asianmukaisella tasolla.</t>
  </si>
  <si>
    <t>44 JA 45 Organisaation ylin johto sekä organisaation hallitus (tai vastaava) seuraa merkittävien riskien ja niiden hallintatoimenpiteiden tilannetta säännöllisesti. JA Organisaatiossa arvioidaan jäännösriskejä riskienhallintatoimenpiteiden toteuttamisen jälkeen ja jäännösriskit käsitellään asianmukaisella tasolla.</t>
  </si>
  <si>
    <t>74 Tietojärjestelmien käytöstä ja tietojen luovutuksista kerätään riittävät lokitiedot.</t>
  </si>
  <si>
    <t>36 JA 103 Digitaalisen turvallisuuden tilaa seurataan jatkuvasti. JA Organisaatiolla on toiminnalliset ja tekniset menettelyt tietojenkäsittely-ympäristönsä digitaalisen turvallisuuden valvontaan ja havainnointiin.</t>
  </si>
  <si>
    <t>37 JA 102 Digitaalisen turvallisuuden kokonaistilanteesta raportoidaan säännöllisesti organisaation johdolle. JA Organisaatio seuraa säännöllisesti toimintaympäristönsä digitaalisen turvallisuuden tilannekuvaa.</t>
  </si>
  <si>
    <t>64 JA 77 Organisaatiolla on olemassa henkilöiden taustatarkistuksiin liittyvä menettely, joka kattaa oman ja palvelutoimittajien henkilöstön. JA Tietoturva- ja tietosuojavaatimukset ovat osa hankintavaatimuksia ja sopimuksia.</t>
  </si>
  <si>
    <t>53 Toiminnan jatkuvuuden edellyttämät palvelutasovaatimukset ovat osa hankintavaatimuksia ja sopimuksia.</t>
  </si>
  <si>
    <t>75 Käytössä olevien tietojärjestelmien teknisiin haavoittuvuuksiin liittyviä tiedotteita seurataan ja niihin reagoidaan.</t>
  </si>
  <si>
    <t>100 Kriittisten toimittajien ja alihankkijoiden kanssa käsitellään digiturvallisuutta säännöllisesti toimittaja/palvelunhallintakokouksissa.</t>
  </si>
  <si>
    <t>64 Organisaatiolla on olemassa henkilöiden taustatarkistuksiin liittyvä menettely, joka kattaa oman ja palvelutoimittajien henkilöstön.</t>
  </si>
  <si>
    <t>32 Henkilöstölle on olemassa riittävä ohjeistus digitaalisesta turvallisuudesta.</t>
  </si>
  <si>
    <t>34 Organisaatiolla on olemassa prosessi väärinkäytöksiin reagoimiseksi.</t>
  </si>
  <si>
    <t>93 Organisaatiossa tietosuojasta huolehtiminen on muuttunut toiminnaksi, kulttuuriksi ja asenteeksi (TSA 5 art.).</t>
  </si>
  <si>
    <t>33 Henkilöstölle annetaan säännöllisesti koulutusta digitaalisesta turvallisuudesta.</t>
  </si>
  <si>
    <t>28 JA 29 Organisaatiossa on riittävästi osaavaa henkilöstöä digiturvallisuuden eri osa-alueilla. JA Organisaatiolla on riittävä budjetti digiturvallisuuden ylläpitoon sekä kehittämiseen.</t>
  </si>
  <si>
    <t>25 Organisaation digitaalisen turvallisuuden tehtävät ja vastuut on tunnistettu ja kuvattu selkeästi.</t>
  </si>
  <si>
    <t>31 JA 35 Organisaation digitaalisen turvallisuuden osa-alueita kehitetään järjestelmällisesti. JA Digitaaliseen turvallisuuteen liittyvät mittarit on määritelty.</t>
  </si>
  <si>
    <t>KOKU NRO</t>
  </si>
  <si>
    <t>Osa-alue</t>
  </si>
  <si>
    <t>Digiturvan kokonaiskuvapalvelu Kysymyksen kuvaus</t>
  </si>
  <si>
    <t>Taustatiedot</t>
  </si>
  <si>
    <t>2</t>
  </si>
  <si>
    <t>3</t>
  </si>
  <si>
    <t>Organisaation tyyppi</t>
  </si>
  <si>
    <t>4</t>
  </si>
  <si>
    <t>Mikä on organisaation henkilöstön määrä kuluvan kalenterivuoden ensimmäisen päivän tilanteen mukaisesti?</t>
  </si>
  <si>
    <t>5</t>
  </si>
  <si>
    <t>6</t>
  </si>
  <si>
    <t>Kuinka paljon ovat olleet digitaalisen turvallisuuden kokonaiskustannukset edellisen kalenterivuoden aikana? (euroa)</t>
  </si>
  <si>
    <t>7</t>
  </si>
  <si>
    <t>Kuinka paljon ovat olleet digitaalisen turvallisuuden kehittämiskustannukset edellisen kalenterivuoden aikana? (euroa)</t>
  </si>
  <si>
    <t>8</t>
  </si>
  <si>
    <t>Kuinka paljon ovat olleet digitaalisen turvallisuuden ylläpitokustannukset edellisen kalenterivuoden aikana? (euroa)</t>
  </si>
  <si>
    <t>9</t>
  </si>
  <si>
    <t>10</t>
  </si>
  <si>
    <t>Organisaation oman ja ulkoisten henkilöiden digiturvatehtäviin yhteensä käyttämä henkilötyövuosimäärä organisaatiossa edellisen kalenterivuoden aikana (riskienhallinta, jatkuvuus ja valmius, tietoturva, kyberturva, tietosuoja)</t>
  </si>
  <si>
    <t>12</t>
  </si>
  <si>
    <t>Kuinka monta ilmoitetuista henkilötyövuosista kohdistuu riskienhallintaan?</t>
  </si>
  <si>
    <t>13</t>
  </si>
  <si>
    <t>Kuinka monta ilmoitetuista henkilötyövuosista kohdistuu jatkuvuuteen ja varautumiseen?</t>
  </si>
  <si>
    <t>14</t>
  </si>
  <si>
    <t>Kuinka monta ilmoitetuista henkilötyövuosista kohdistuu tietoturvallisuuteen?</t>
  </si>
  <si>
    <t>15</t>
  </si>
  <si>
    <t>Kuinka monta ilmoitetuista henkilötyövuosista kohdistuu tietosuojaan?</t>
  </si>
  <si>
    <t>16</t>
  </si>
  <si>
    <t>Kuinka monta ilmoitetuista henkilötyövuosista kohdistuu kyberturvallisuuteen?</t>
  </si>
  <si>
    <t>17</t>
  </si>
  <si>
    <t>Kuinka monta henkilötyövuotta organisaatio ostaa digiturvan asiantuntijapalveluita palveluntuottajalta?</t>
  </si>
  <si>
    <t>18</t>
  </si>
  <si>
    <t>Jos organisaatio ostaa digiturvan asiantuntijapalveluita palveluntuottajalta, kuinka paljon kustannukset olivat edellisen kalenterivuoden aikana? (euroa)</t>
  </si>
  <si>
    <t>19</t>
  </si>
  <si>
    <t>Kuinka paljon olivat organisaation oman digiturvaan liittyvän henkilöstön kustannukset edellisen kalenterivuoden aikana?</t>
  </si>
  <si>
    <t>20</t>
  </si>
  <si>
    <t>21</t>
  </si>
  <si>
    <t>22</t>
  </si>
  <si>
    <t>23</t>
  </si>
  <si>
    <t>24</t>
  </si>
  <si>
    <t>Johtaminen</t>
  </si>
  <si>
    <t>28</t>
  </si>
  <si>
    <t>Organisaatiossa on riittävästi osaavaa henkilöstöä digiturvallisuuden eri osa-alueilla.</t>
  </si>
  <si>
    <t>29</t>
  </si>
  <si>
    <t>Organisaatiolla on riittävä budjetti digiturvallisuuden ylläpitoon sekä kehittämiseen.</t>
  </si>
  <si>
    <t>35</t>
  </si>
  <si>
    <t>Digitaaliseen turvallisuuteen liittyvät mittarit on määritelty.</t>
  </si>
  <si>
    <t>36</t>
  </si>
  <si>
    <t>Riskienhallinta</t>
  </si>
  <si>
    <t>45</t>
  </si>
  <si>
    <t>46</t>
  </si>
  <si>
    <t>Toiminnan jatkuvuus ja varautuminen</t>
  </si>
  <si>
    <t>50</t>
  </si>
  <si>
    <t>51</t>
  </si>
  <si>
    <t>56</t>
  </si>
  <si>
    <t>57</t>
  </si>
  <si>
    <t>59</t>
  </si>
  <si>
    <t>Tietoturvallisuus</t>
  </si>
  <si>
    <t>73</t>
  </si>
  <si>
    <t>77</t>
  </si>
  <si>
    <t>79</t>
  </si>
  <si>
    <t>Tietosuoja</t>
  </si>
  <si>
    <t>80</t>
  </si>
  <si>
    <t>81</t>
  </si>
  <si>
    <t>82</t>
  </si>
  <si>
    <t>83</t>
  </si>
  <si>
    <t>84</t>
  </si>
  <si>
    <t>85</t>
  </si>
  <si>
    <t>86</t>
  </si>
  <si>
    <t>87</t>
  </si>
  <si>
    <t>88</t>
  </si>
  <si>
    <t>89</t>
  </si>
  <si>
    <t>90</t>
  </si>
  <si>
    <t>91</t>
  </si>
  <si>
    <t>92</t>
  </si>
  <si>
    <t>Kyberturvallisuus</t>
  </si>
  <si>
    <t>99</t>
  </si>
  <si>
    <t>101</t>
  </si>
  <si>
    <t>102</t>
  </si>
  <si>
    <t>104</t>
  </si>
  <si>
    <t>Havainnointi (edellinen kalenterivuosi)</t>
  </si>
  <si>
    <t>Organisaation itse tuottamiin palveluihin on kohdistunut onnistunut hyökkäys, joka on aiheuttanut tietomurron, tietovuodon tai henkilötietojen tietoturvaloukkauksen (havaintoja, kpl)</t>
  </si>
  <si>
    <t>105</t>
  </si>
  <si>
    <t>Organisaatio on vastaanottanut ICT-palvelutoimittajilta ilmoituksen hyökkäyksestä, joka on aiheuttanut tietomurron, tietovuodon tai henkilötietojen tietoturvaloukkauksen. (havaintoja, kpl)</t>
  </si>
  <si>
    <t>106</t>
  </si>
  <si>
    <t>Organisaation salassa pidettäviä tietoja tai henkilötietoja on käsitelty ohjeiden vastaisesti luvattomilla laitteilla tai luvattomissa palveluissa. (havaintoja, kpl)</t>
  </si>
  <si>
    <t>107</t>
  </si>
  <si>
    <t>Organisaation käytössä olevaan palveluun on kohdistunut henkilötietojen tietoturvaloukkaus, joka on edellyttänyt ilmoitusta valvontaviranomaiselle. (havaintoja, kpl)</t>
  </si>
  <si>
    <t>108</t>
  </si>
  <si>
    <t>Organisaation käytössä olevaan palveluun on kohdistunut henkilötietojen tietoturvaloukkaus, joka on edellyttänyt ilmoitusta rekisteröidyille. (havaintoja, kpl)</t>
  </si>
  <si>
    <t>109</t>
  </si>
  <si>
    <t>Organisaation käyttämissä kriittisissä palveluissa on ollut tekninen häiriö, joka on jonkin verran haitannut organisaation toimintaa. (havaintoja, kpl)</t>
  </si>
  <si>
    <t>110</t>
  </si>
  <si>
    <t>Organisaation käyttämissä kriittisissä palveluissa on ollut tekninen häiriö, joka on merkittävästi haitannut organisaation toimintaa. (havaintoja, kpl)</t>
  </si>
  <si>
    <t>111</t>
  </si>
  <si>
    <t>Organisaation käytössä olevaan päätelaitteeseen on päässyt haittaohjelma, joka on esim. lukinnut päätelaitteen salaamalla tai aiheuttanut tietovuodon. (havaintoja, kpl)</t>
  </si>
  <si>
    <t>112</t>
  </si>
  <si>
    <t>Organisaation käytössä olevaan palveluun on päässyt haittaohjelma, joka on esim. estänyt palvelun käytön tai aiheuttanut tietovuodon. (havaintoja, kpl)</t>
  </si>
  <si>
    <t>113</t>
  </si>
  <si>
    <t>Organisaation käytössä olleeseen palveluun on kohdistunut palvelunestohyökkäys, joka on jonkin verran haitannut organisaation toimintaa. (havaintoja, st)</t>
  </si>
  <si>
    <t>114</t>
  </si>
  <si>
    <t>Organisaation käytössä olleeseen palveluun on kohdistunut palvelunestohyökkäys, joka on merkittävästi haitannut organisaation toimintaa. (havaintoja, kpl)</t>
  </si>
  <si>
    <t>115</t>
  </si>
  <si>
    <t>Organisaation omistama päätelaite on varastettu (havaintoja, kpl)</t>
  </si>
  <si>
    <t>116</t>
  </si>
  <si>
    <t>Organisaation julkiseen verkkoon näkyvässä tietojärjestelmässä tai verkossa on ollut kriittinen ja hyödynnettävissä ollut tietoturvahaavoittuvuus. (havaintoja, kpl)</t>
  </si>
  <si>
    <t>117</t>
  </si>
  <si>
    <t>Organisaation työntekijä on tietoisesti luvattomasti käsitellyt salassa pidettäviä tietoja tai henkilötietoja. (havaintoja, kpl)</t>
  </si>
  <si>
    <t>118</t>
  </si>
  <si>
    <t>Organisaation kriittisiä tai lakisääteisesti säilytettäviä tietoja on korruptoitunut tai tuhoutunut lopullisesti. (havaintoja, kpl)</t>
  </si>
  <si>
    <t>119</t>
  </si>
  <si>
    <t>Organisaation nimissä on lähetetty huijausviestejä, jossa yritetään urkkia asiakkaiden tai muiden henkilöiden tietoja. (havaintoja, kpl)</t>
  </si>
  <si>
    <t>120</t>
  </si>
  <si>
    <t>Organisaation palveluita tuottava toimittaja, alihankkija tai kumppani on toiminut vastoin sovittuja tietoturva- tai tietosuojakäytäntöjä. (havaintoja, kpl)</t>
  </si>
  <si>
    <t>121</t>
  </si>
  <si>
    <t>Organisaation web- tai sosiaalisen median kanaviin on ulkopuolisten tahojen toimesta yritetty vaikuttaa bottien, trollitilien tai vastaavien avulla tai muilla keinoilla. (havaintoja, kpl)</t>
  </si>
  <si>
    <t>122</t>
  </si>
  <si>
    <t>Organisaation henkilöstöön tai organisaation toimintaan on yritetty vaikuttaa informaatiovaikuttamisen keinoin, esim. painostamalla tai muilla mielipidevaikuttamisen keinoilla, jotka ovat organisaation arvojen vastaisia. (havaintoja, kpl)</t>
  </si>
  <si>
    <t>123</t>
  </si>
  <si>
    <t>Organisaatio on ollut räätälöidyn, kohdistetun tietoturva- tai kyberhyökkäyksen kohteena. (havaintoja, kpl)</t>
  </si>
  <si>
    <t>ks. R5</t>
  </si>
  <si>
    <t>DVV KOKU</t>
  </si>
  <si>
    <t>Kokonaiskuvapalvelun kysymys</t>
  </si>
  <si>
    <t>KOKU Vastaus</t>
  </si>
  <si>
    <t>Nro</t>
  </si>
  <si>
    <t>Kehityspolku</t>
  </si>
  <si>
    <t>1</t>
  </si>
  <si>
    <t>Organisaation nimi</t>
  </si>
  <si>
    <t>KOKU nro</t>
  </si>
  <si>
    <t>KOKU osa-alue</t>
  </si>
  <si>
    <t>Vastaava kokonaiskuvapalvelu kysymys</t>
  </si>
  <si>
    <t>jarj</t>
  </si>
  <si>
    <t>Kypsyystaso</t>
  </si>
  <si>
    <t>Kybermittari 
Tunniste</t>
  </si>
  <si>
    <t>Kybermittari 
Käytännön kuvaus</t>
  </si>
  <si>
    <t>Kybermittari
Kehityspolku</t>
  </si>
  <si>
    <t>Kypsyys-taso</t>
  </si>
  <si>
    <r>
      <rPr>
        <b/>
        <sz val="11"/>
        <color theme="1"/>
        <rFont val="Verdana"/>
        <family val="2"/>
        <scheme val="minor"/>
      </rPr>
      <t>Taulukko 1. Kokonaiskuvakyselyn kysymysten vastaavuudet Kybermittarissa</t>
    </r>
    <r>
      <rPr>
        <sz val="11"/>
        <color theme="1"/>
        <rFont val="Verdana"/>
        <family val="2"/>
        <scheme val="minor"/>
      </rPr>
      <t xml:space="preserve">
Taulukon tavoitteena on antaa käyttäjälle mahdollisuus tunnistaa vastaavuudet Kokonaiskuvapalvelun ja Kybermittarin välillä, jotta vastauksia voidaan hyödyntää ristiin organisaation tarpeiden mukaisesti. Esimerkiksi, jos organisaatio haluaa kehittää kokonaiskuvapalvelun tuloksissa havaittuja puutteita Kybermittari-kypsyysmallin avulla, näillä taulukoilla voidaan tunnistaa vastaavuudet ja mahdolliset kehityspolut. Toisaalta Kybermittarin vastauksia voidaan käyttää hyödyksi vastattaessa Kokonaiskuvanpalvelun kysymyksiin. 
HUOM. Kokonaiskuvapalvelun kysymys voi esiintyä useammin kuin kerran sarakkeessa E. </t>
    </r>
  </si>
  <si>
    <r>
      <rPr>
        <b/>
        <sz val="11"/>
        <color theme="1"/>
        <rFont val="Verdana"/>
        <family val="2"/>
        <scheme val="minor"/>
      </rPr>
      <t>Taulukko 2. Kokonaiskuvapalvelun tulosten tuonti</t>
    </r>
    <r>
      <rPr>
        <sz val="11"/>
        <color theme="1"/>
        <rFont val="Verdana"/>
        <family val="2"/>
        <scheme val="minor"/>
      </rPr>
      <t xml:space="preserve">
Kopioi kokonaiskuvapalvelun tulokset alkaen kysymysriviltä 23 riville 103 (vaalean keltainen alue)</t>
    </r>
  </si>
  <si>
    <t>Kokonaiskuvapalvelun tulosten tuonti Kybermittariin</t>
  </si>
  <si>
    <r>
      <rPr>
        <b/>
        <sz val="11"/>
        <color theme="1"/>
        <rFont val="Verdana"/>
        <family val="2"/>
        <scheme val="major"/>
      </rPr>
      <t>Tarkoitus:</t>
    </r>
    <r>
      <rPr>
        <sz val="11"/>
        <color theme="1"/>
        <rFont val="Verdana"/>
        <family val="2"/>
        <scheme val="major"/>
      </rPr>
      <t xml:space="preserve">  Tarkoituksena tuoda tietoa välilehdille Import-välilehden kautta. Erona viereiseen Import-välilehteen on, että tässä näkyy myös käytäntöjen kuvaus.
</t>
    </r>
    <r>
      <rPr>
        <b/>
        <sz val="11"/>
        <color theme="1"/>
        <rFont val="Verdana"/>
        <family val="2"/>
        <scheme val="major"/>
      </rPr>
      <t xml:space="preserve">Tulkinta: </t>
    </r>
    <r>
      <rPr>
        <sz val="11"/>
        <color theme="1"/>
        <rFont val="Verdana"/>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Verdana"/>
        <family val="2"/>
        <scheme val="major"/>
      </rPr>
      <t>liitä arvot / paste values</t>
    </r>
    <r>
      <rPr>
        <sz val="11"/>
        <color theme="1"/>
        <rFont val="Verdana"/>
        <family val="2"/>
        <scheme val="major"/>
      </rPr>
      <t xml:space="preserve">" alueelle G22-K54.
</t>
    </r>
    <r>
      <rPr>
        <b/>
        <sz val="11"/>
        <color theme="1"/>
        <rFont val="Verdana"/>
        <family val="2"/>
        <scheme val="major"/>
      </rPr>
      <t xml:space="preserve"> </t>
    </r>
    <r>
      <rPr>
        <sz val="11"/>
        <color theme="1"/>
        <rFont val="Verdana"/>
        <family val="2"/>
        <scheme val="major"/>
      </rPr>
      <t xml:space="preserve">   </t>
    </r>
  </si>
  <si>
    <t>Kuvaus</t>
  </si>
  <si>
    <t>Salaustaso</t>
  </si>
  <si>
    <t>Yritys</t>
  </si>
  <si>
    <t>Yhteystieto</t>
  </si>
  <si>
    <t>Toimiana tarkenne</t>
  </si>
  <si>
    <t>Kybermittarin versio</t>
  </si>
  <si>
    <t>Govern, Hallinta</t>
  </si>
  <si>
    <t>Identify, Tunnista</t>
  </si>
  <si>
    <t>Protect, Suojaa</t>
  </si>
  <si>
    <t>Detect, Havaitse</t>
  </si>
  <si>
    <t>Respond, Vastaa</t>
  </si>
  <si>
    <t>Recover, Palaudu</t>
  </si>
  <si>
    <t>Loogisten käyttöoikeuksien hallinta</t>
  </si>
  <si>
    <t>Kriittisten palveluiden kyberhäiriöiden vaikutusten minimointi</t>
  </si>
  <si>
    <t>Tapahtumien ja häiriöiden hallinta, toiminnan jatkuvuus (RESPONSE)</t>
  </si>
  <si>
    <t>Tapahtumien analysointi ja häiriötilanteiden määrittäminen</t>
  </si>
  <si>
    <t>Tapahtumiin ja häiriöihin reagoiminen</t>
  </si>
  <si>
    <t>Kumppaniverkoston riskien hallinta (THIRDPARTY)</t>
  </si>
  <si>
    <t>Organisaatiolla on kybertapahtumien ja -häiriöiden hallintasuunnitelma, joka kattaa kaikki (organisaation tuottamat yhteiskunnalle kriittiset) palvelut.</t>
  </si>
  <si>
    <t>Kybertapahtumien ja -häiriöiden hallintaan osallistuva henkilöstö on sisäistänyt ja ymmärtää hallintasuunnitelman hyvin.</t>
  </si>
  <si>
    <t>Hallintasuunnitelma kattaa perusteellisesti sekä tunnettujen hyökkäysten, että toistaiseksi tuntemattomien hyökkäysten todennäköiset vaikutukset. Suunnitelma kattaa perusteellisesti häiriön koko elinkaaren, roolit ja vastuut sekä raportointivelvoitteet.</t>
  </si>
  <si>
    <t>Kyberturvallisuuden kehittämisohjelma huomioi organisaatiota sitovien lakien, sääntöjen ja määräysten noudattamisen.
sitovien -&gt; velvoittavien</t>
  </si>
  <si>
    <t>Tapahtumien tietoja verrataan keskenään, jotta niistä tunnistettaisiin mahdollisia säännönmukaisuuksia, trendejä tai muita yhteisiä piirteitä, joilla voitaisiin tukea kyberhäiriöiden analysointityötä.</t>
  </si>
  <si>
    <t>Kyberhäiriöiden määrittämisestä on laadittu kriteeristö. Tasolla 1 tämän ei tarvitse olla systemaattista ja säännöllistä.</t>
  </si>
  <si>
    <t>Kybertapahtumat analysoidaan siten, että se tukee mahdollisten kyberhäiriöiden määrittämistä. Tasolla 1 tämän ei tarvitse olla systemaattista ja säännöllistä.</t>
  </si>
  <si>
    <t>Kyberhäiriöiden määrittämisestä on laadittu virallinen kriteeristö, joka perustuu siihen, miten häiriöt voivat vaikuttaa toimintoon.</t>
  </si>
  <si>
    <t>Kybertapahtumat määritetään kyberhäiriöiksi laaditun kriteeristön mukaisesti.</t>
  </si>
  <si>
    <t>Kyberhäiriöiden määrittämisen kriteeristö päivitetään aika ajoin ja määriteltyjen tilanteiden kuten organisaatiomuutosten, harjoitustoiminnasta saatujen kokemusten tai uusien havaittujen uhkien perusteella.</t>
  </si>
  <si>
    <t>Kybertapahtumista ja -häiriöistä pidetään rekisteriä / kantaa, johon tapahtumat ja häiriöt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</si>
  <si>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</si>
  <si>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Kyberhäiriöiden määrittämisen kriteeristö on linjassa kyberriskien priorisoinnin kriteereiden kanssa [kts. RISK-3b].</t>
  </si>
  <si>
    <t>Kyberhäiriöiden tietoja verrataan keskenään, jotta niistä tunnistettaisiin mahdollisia säännönmukaisuuksia, trendejä tai muita häiriöille yhteisiä piirteitä.</t>
  </si>
  <si>
    <t>Kyberhäiriöihin reagoimista varten on tunnistettu soveltuvat työntekijät ja heille on annettu roolit (ainakin tapauskohtaisesti). Tasolla 1 tämän ei tarvitse olla systemaattista ja säännöllistä.</t>
  </si>
  <si>
    <t>Kyberhäiriöihin reagoidaan siten, että toiminnalla (voidaan toteuttaa tapauskohtaisesti) rajoitetaan toimintoon kohdistuvaa vaikutusta ja palautetaan toiminta normaaliksi. Tasolla 1 tämän ei tarvitse olla systemaattista ja säännöllistä.</t>
  </si>
  <si>
    <t>Kyberhäiriöistä tuotetaan raportointia (esimerkiksi sisäisesti, CERT-FI tai soveltuville ISAC-ryhmille). Tasolla 1 tämän ei tarvitse olla systemaattista ja säännöllistä.</t>
  </si>
  <si>
    <t>Kyberhäiriöiden reagoimisen varalle on luotu suunnitelma, jota pidetään yllä ja joka kattaa koko häiriönhallinnan elinkaaren.</t>
  </si>
  <si>
    <t>Kyberhäiriöihin reagoidaan määriteltyjen suunnitelmien ja menettelytapojen mukaisesti.</t>
  </si>
  <si>
    <t>Kyberhäiriöiden hallintasuunnitelma sisältää viestintäsuunnitelman, joka kattaa sekä sisäiset että ulkoiset sidosryhmät</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</si>
  <si>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</si>
  <si>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</si>
  <si>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</si>
  <si>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</si>
  <si>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</si>
  <si>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</si>
  <si>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</si>
  <si>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Jatkuvuussuunnitelmat sisältävät arviot mahdollisten kyberhäiriöiden vaikutuksista.</t>
  </si>
  <si>
    <t>Jatkuvuussuunnitelman käyttöönottamisen kriteerit kyberhäiriötilanteissa on määritetty ja viestitty häiriöiden käsittelystä ja valmiussuunnitelmista vastuussa oleville työntekijöille.</t>
  </si>
  <si>
    <t>Kumppaniverkoston riskienhallinnan osion toimenpiteistä [kts. THIRDPARTY] saatua tietoa käytetään uusien kyberriskien tunnistamiseen ja olemassa olevien kyberriskien päivittämiseen.</t>
  </si>
  <si>
    <t>Kyberturvallisuusvaatimukset (esimerkiksi haavoittuvuus tiedotus, häiriötapausten SLA vaatimukset) ovat osa toimittajien ja muiden kumppaniverkoston toimijoiden kanssa laadittavia sopimuksia.</t>
  </si>
  <si>
    <t>THIRDPARTY-osion toimintaa varten on tarjolla riittävät resurssit (henkilöstö, rahoitus ja työkalut).</t>
  </si>
  <si>
    <t>THIRDPARTY-osion toimintaa ohjataan vaatimuksilla, jotka on asetettu organisaation johtotason politiikassa (tai vastaavassa ohjeistuksessa).</t>
  </si>
  <si>
    <t>THIRDPARTY-osion toiminnan vaikuttavuutta arvioidaan ja seurataan.</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</si>
  <si>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</si>
  <si>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</si>
  <si>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</si>
  <si>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</si>
  <si>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</si>
  <si>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</si>
  <si>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</si>
  <si>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</si>
  <si>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</si>
  <si>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</si>
  <si>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</si>
  <si>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</si>
  <si>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</si>
  <si>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</si>
  <si>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</si>
  <si>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</si>
  <si>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</si>
  <si>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</si>
  <si>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</si>
  <si>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</si>
  <si>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</si>
  <si>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</si>
  <si>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</si>
  <si>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</si>
  <si>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</si>
  <si>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</si>
  <si>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</si>
  <si>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Jatkuvuudenhallinnan tavoitteena on varmistaa että oleellista toimintaa pystytään jatkamaan myös häiriötilanteessa, kuten vakavat kyberturvallisuushäiriön tai onnettomuuden tapahduttua.  Jotta jatkuvuussuunnitelmat kattavat todennäköiset kyberhäiriötilanteet,    tulee huomioida tunnistetut riskit ja organisaatioon kohdistuvat kyberuhat. Jatkuvuussuunnitelmien testauksen tulisi sisältää kyberhäiriöskenaarioita, jotta varmistutaan, että suunnitelmat toimivat tarkoituksenmukaisesti myös tositilanteessa.</t>
  </si>
  <si>
    <t>Vientipohja Kybermittariin - Kokonaiskuvapalvelun kysymysten vastaavuus</t>
  </si>
  <si>
    <t>Ensimmäinen mäppäys on rivillä 95. Sama järjestys kuin Kybermittarin Import-välilehdellä</t>
  </si>
  <si>
    <t xml:space="preserve">KOKU Vastaus </t>
  </si>
  <si>
    <t xml:space="preserve">Organisaation nimi </t>
  </si>
  <si>
    <t xml:space="preserve">Listaus Kokonaiskuvapalvelun mukaisesti. Osa kysymyksistä on linkitetty useampaan Kybermittarin käytäntöön (esim 20).   </t>
  </si>
  <si>
    <t>Kokonaiskuvapalvelun numeroarvo sarakkeeseen F  haetaan Import_KOKU välilehdeltä
Kybermittarin vastaukset haetaan sarakkeisiin K-O Import_Kybermittari välilehdeltä</t>
  </si>
  <si>
    <t>Arviointitulosten tuonti Kybermittarista</t>
  </si>
  <si>
    <t>Palveluiden sisällön ja ominaisuuksien vertailu</t>
  </si>
  <si>
    <t>Päivitys</t>
  </si>
  <si>
    <t>Palvelun nimi</t>
  </si>
  <si>
    <t>Digiturvan kokonaiskuvapalvelu</t>
  </si>
  <si>
    <t>Kybermittari</t>
  </si>
  <si>
    <t>YLEISTÄ</t>
  </si>
  <si>
    <t>Kyberturvallisuusstrategian toimeenpanosuunnitelman kohdat</t>
  </si>
  <si>
    <t>3.7. Julkinen sektori yhdessä yksityisen sektorin kanssa kehittää ja tarjoaa keskitettyjä kyberturvallisuuspalveluja</t>
  </si>
  <si>
    <t>3.7. Julkinen sektori yhdessä yksityisen sektorin kanssa kehittää ja tarjoaa keskitettyjä kyberturvallisuuspalveluja
2.5. Varmistetaan yhdenmukainen kyberturvallisuuslain toimeenpano</t>
  </si>
  <si>
    <t>Palvelun kuvaus / tarkoitus</t>
  </si>
  <si>
    <t>Palvelun avulla voitte arvioida ja raportoida organisaationne digitaalisen turvallisuuden hallinnollista tilaa ja seurata sen kehitystä. Ylläpitämällä ja päivittämällä tietojanne palvelussa voitte myös tuottaa ajantasaista tilannekuvaa esimerkiksi organisaation johdon käyttöön sekä suunnitella toimenpiteitä digitaalisen turvallisuuden edelleen kehittämiseksi. Lisäksi saatte käyttöönne vertailutietoa toimialanne ja kokoluokkanne organisaatioista sekä koko julkisen hallinnon tilanteesta.
Hyödyntämällä Digiturvan kokonaiskuvapalvelua edistätte tehokkaasti organisaationne digitaalisen turvallisuuden jatkuvaa strategista seurantaa ja raportointia. Samalla toteutatte myös tiedonhallintalain vaatimustenmukaisuutta ja yleisen tietosuoja-asetuksen (GDPR) osoitusvelvollisuutta.</t>
  </si>
  <si>
    <t>Kansallinen kyberuhkilta suojaavien kyvykkyyksien kypsyystason arviointi- ja kehittämismalli. Kybermittari-palvelun toiminta-ajatus: Parannamme organisaatioiden ja yhteiskunnan kyberturvallisuutta tarjoamalla välineitä, tietoa ja palveluita helpottamaan kyberturvallisuuden johtamista sekä parantamaan organisaation ja yhteiskunnan kyvykkyyttä vastata kyberuhkiin.</t>
  </si>
  <si>
    <t>Ydin työkalun kuvaus</t>
  </si>
  <si>
    <r>
      <rPr>
        <b/>
        <sz val="11"/>
        <color theme="1"/>
        <rFont val="Verdana"/>
        <family val="2"/>
        <scheme val="minor"/>
      </rPr>
      <t>Verkossa täytettävä kysely</t>
    </r>
    <r>
      <rPr>
        <sz val="11"/>
        <color theme="1"/>
        <rFont val="Verdana"/>
        <family val="2"/>
        <scheme val="minor"/>
      </rPr>
      <t xml:space="preserve">, joka kartoittaa hallintatoimien / käytäntöjen toteutusta organisaatiossa, vaatimuksenmukaisuutta GDPR:n osalta ja kerää tilastotietoa mm resurssoinnista ja poikkeamista. Näistä tuotetaan palvelussa vertailutietoa ja analyysiä, joka asiakkaan saatavilla. </t>
    </r>
  </si>
  <si>
    <r>
      <rPr>
        <b/>
        <sz val="11"/>
        <color theme="1"/>
        <rFont val="Verdana"/>
        <family val="2"/>
        <scheme val="minor"/>
      </rPr>
      <t>Kypsyysmalli</t>
    </r>
    <r>
      <rPr>
        <sz val="11"/>
        <color theme="1"/>
        <rFont val="Verdana"/>
        <family val="2"/>
        <scheme val="minor"/>
      </rPr>
      <t xml:space="preserve"> - mittari.  Kyberturvallisuuden käytännöistä (hallintatoimista) rakennettu kyberturvallisuuden kypsyysmalli, jossa valitut käytännöt on ryhmitelty osiottain, tavoitteittain ja kehityspoluittain. Organisaatiot voivat käyttää ja muokata työkalua käytännössä vapaasti eri käyttötarkoituksiin joko itselleen tai palveluna muille. 
Raportointi syntyy asiakkaalle täytön aikana, mutta tilastollinen vertailutieto tuotetaan Kybertruvallisuuskeskuksen toimesta.</t>
    </r>
  </si>
  <si>
    <t>Asiakkaan velvollisuus käyttää</t>
  </si>
  <si>
    <t>vapaaehtoinen</t>
  </si>
  <si>
    <t>Hinta kohderyhmälle</t>
  </si>
  <si>
    <t>maksuton</t>
  </si>
  <si>
    <t>Viimeisin päivitys</t>
  </si>
  <si>
    <t>OMISTAJUUS, RESURSOINTI, VASTUUT, EHDOT</t>
  </si>
  <si>
    <t>Omistaja</t>
  </si>
  <si>
    <t>DVV</t>
  </si>
  <si>
    <t>KTK</t>
  </si>
  <si>
    <t>Ylläpito</t>
  </si>
  <si>
    <t>ei</t>
  </si>
  <si>
    <t>Tavaramerkki / sanamerkki</t>
  </si>
  <si>
    <t>Rekisteröity sanamerkki, Kybermittari</t>
  </si>
  <si>
    <t>Lisensointi / tekijänoikeudet</t>
  </si>
  <si>
    <t>?</t>
  </si>
  <si>
    <t>CC Nimeä 4.0 / CC BY 4.0, käyttö ja muokkaaminen vapaata myös kaupalliseen käyttöön</t>
  </si>
  <si>
    <t>Palvelukuvaus</t>
  </si>
  <si>
    <t>Verkkosivuilla</t>
  </si>
  <si>
    <t>Käyttöehdot</t>
  </si>
  <si>
    <t>Markkinointiehdot</t>
  </si>
  <si>
    <t>SIDOSRYHMÄT</t>
  </si>
  <si>
    <t>Palvelun loppuasiakas / täyttäjä</t>
  </si>
  <si>
    <t>Julkisen hallinnon organisaatiot</t>
  </si>
  <si>
    <t>Organisaatiot</t>
  </si>
  <si>
    <t xml:space="preserve">Tuki hankkeille </t>
  </si>
  <si>
    <t>kyllä</t>
  </si>
  <si>
    <t>Tuki palveluntarjoajille</t>
  </si>
  <si>
    <t>Tuki NIS2-viranomaisille</t>
  </si>
  <si>
    <t>ARVIONTIVÄLINEEN TEKNINEN TOTEUTUS</t>
  </si>
  <si>
    <t>Käyttöliittymä</t>
  </si>
  <si>
    <t xml:space="preserve">Selainpohjainen, </t>
  </si>
  <si>
    <t>excel</t>
  </si>
  <si>
    <t>Käyttäjätasot</t>
  </si>
  <si>
    <t>Pääkäyttäjä, loppukäyttäjä</t>
  </si>
  <si>
    <t>NA</t>
  </si>
  <si>
    <t>Tunnistautuminen, Kirjautuminen</t>
  </si>
  <si>
    <t>suomi.fi-palvelun kautta</t>
  </si>
  <si>
    <t>Materiaalien lataus ilman tunnistautumista. Vertailutiedon vastaanottoa varten turvaposti ja yhteydenottolomake. KTK:n tarjoama, selainpohjainen käyttöliittymä suunnitteilla, johon kirjautuminen.</t>
  </si>
  <si>
    <t>Tietojen tallennussijainti</t>
  </si>
  <si>
    <t>DVV:n palvelu</t>
  </si>
  <si>
    <t>Asiakas</t>
  </si>
  <si>
    <t>Käyttäjämäärä</t>
  </si>
  <si>
    <t>200-300</t>
  </si>
  <si>
    <t>ei tiedossa</t>
  </si>
  <si>
    <t>Asiakkaan toistettavissa ja päivitettävissä</t>
  </si>
  <si>
    <t>Migraatio vanhemmista versioista</t>
  </si>
  <si>
    <t>Tuettu, pääversioista V2.0 ja V2.1 suurelta osin vertailukelposia</t>
  </si>
  <si>
    <t>Kieliversiot</t>
  </si>
  <si>
    <t>suomi, ruotsi, englanti</t>
  </si>
  <si>
    <t>ARVIONTIVÄLINEEN SISÄLTÖ</t>
  </si>
  <si>
    <t>Arvionnin toteutus, kysymykset</t>
  </si>
  <si>
    <t>123 kysymystä, joilla kerätään taustatietoa orgaanisaatiosta (mm. resursointi ja tietyt aktiviteetit), tilastointia eri tietoturvatapahtumista ja poikkeamista, tietoturvakäytännöistä ja GDPR:n käytännön toteutuksesta.</t>
  </si>
  <si>
    <t>383 kysymystä / käytäntöä. 11 osiota, joissa yhteensä 46  tavoitetta (näistä sisällöltään toistuvia yleisiä hallintatoimia 10kpl, joissa kussakin 6 toistuvaa hallintatointa eli 60 käytäntöä). Tavoitteet koostuvat yhteensä 383:sta eri kypsyystasolle kuuluvasta käytännöstä (1 taso 66kpl, 2 taso 178, 3 taso 139kpl). Yhdessä tavoitteessa on keskimäärin 8 käytäntöä.</t>
  </si>
  <si>
    <t>Käytäntöjen arviontiasteikko</t>
  </si>
  <si>
    <t>0: EI 
0,25: Osittain, tunnistettu kehityskohteeksi 
0,5: Osittain, käynnissä 
0,75: Osittain, lähes valmis  
1: Kyllä</t>
  </si>
  <si>
    <t>1 ei toteutettu - 
2 osittain toteutettu - 
3- enimmäkseen toteutettu - 
4 täysin toteutettu</t>
  </si>
  <si>
    <t>Kypsyystason arviontiasteikko</t>
  </si>
  <si>
    <t>0 Ei toteuta, 
1 tapauskohtaista, ei säännöllistä, 
2 dokumentoitua, säännöllistä, ylläpidettyä ja hallittua, 
3 riskilähtöistä, ylläpidettyä, tavoitteellista ja mitattua</t>
  </si>
  <si>
    <t>Pohjana käytetyt standardit ja viitekehykset</t>
  </si>
  <si>
    <t>Ei suoraa tekstisisältöä standardeista. Taustalla mm. ISO/IEC27-sarja</t>
  </si>
  <si>
    <t>Cybersecurity Maturity Capability Model (C2M2), NIST CSF 1.1 ja 2.0</t>
  </si>
  <si>
    <t>Kysymyksiin / käytäntöihin sisällytetty sääntely</t>
  </si>
  <si>
    <t>GDPR eli tietosuoja</t>
  </si>
  <si>
    <t>NIS2-sääntely linkitetty ohjeellisesti käytäntöihin ja tavoitteisiin. Linkitystä esitelty NIS2 suosituksen oheistaulukossa.</t>
  </si>
  <si>
    <t>Ristiinviittaukset saatavilla standardeihin ja parhaisiin käytäntöihin</t>
  </si>
  <si>
    <t>IEC/ISO27001, IEC/ISO27002, IEC62443</t>
  </si>
  <si>
    <t xml:space="preserve">Kysymyskohtaista kehitysehdotuksia / lisämateriaalia </t>
  </si>
  <si>
    <t>KTK:n palvelut ja ohjeita linkitetty soveltuviin käytäntöihin (vaatii päivitystä) Tietoa voidaan luoda joustavasti ja tuoda työkaluun</t>
  </si>
  <si>
    <t>Ohjeelliset ristiinviittaukset palveluun sääntelyä tukevissa dokumenteissa</t>
  </si>
  <si>
    <t>NIS2-suositus ja liitteenä oleva ristiinviittaustaulukko (julkaistu)
Komission täytäntöönpanoasetuksen (EU) 2024/2690 soveltamisohjeessa</t>
  </si>
  <si>
    <t>Raportointi käyttäjälle</t>
  </si>
  <si>
    <t>Rakentuu palvelun täytön myötä</t>
  </si>
  <si>
    <t xml:space="preserve">Yksittäisen asiakkaan arvioinnin raportointi täydentyy työkaluun arvionnin aikana. Raportointi muokattavissa esimerkiksi tehtävälistoiksi eri toiminnoille tai noudattalemaan yrityksen omaa tavoitetasoa. </t>
  </si>
  <si>
    <t>Raportoinnin sisältö</t>
  </si>
  <si>
    <t>NIST CSF ristiinviittaukseen pohjautuva raportti, Kybermittarin kypsyysraportti, Kypsyystaso 1 suoriutuminen, hallintatoimet, prosentuaalinen suoriutuminen ja osiokohtainen. Lisäksi muokattavat oma raportit ja analyysiä tukevat riippuvuuksien ja kehityspolkujen raportoinnit</t>
  </si>
  <si>
    <t>Muita lisäominaisuuksia</t>
  </si>
  <si>
    <t>Kehityspolut, riippuvuudet, tietojen vienti ja tuonti, vertailutiedon tuonti, edellisten tulosten tuonti, perustason kyberturvallisuuskäytännöt, oma raportointi</t>
  </si>
  <si>
    <t>Erilaisia toteutuksia/versioita</t>
  </si>
  <si>
    <t>Esim. Hankkeissa luodut versiot, mm. vesihuolto, taso 1.
Palveluntarjoajien versiot
Perustason käytännöt ns. kyberhygienia</t>
  </si>
  <si>
    <t>VERTAILUTIETO</t>
  </si>
  <si>
    <t>Historiatieto</t>
  </si>
  <si>
    <t>Kyllä</t>
  </si>
  <si>
    <t>Asiakkaalla, vertailutiedon osalta mahdollisesti myös palvelussa</t>
  </si>
  <si>
    <t>Vertailutieto</t>
  </si>
  <si>
    <t>Sisäänrakennettu</t>
  </si>
  <si>
    <t>Vapaaehtoinen tiedonluovutus palveluun asiakkaan toimesta. Vain numeeriset vastaukset ja asiakkaan tiedot</t>
  </si>
  <si>
    <t>Vertailutiedon tuotantoprosessi</t>
  </si>
  <si>
    <t>Sisäänrakennettu palveluun, automatisoitu, tallennetuista tiedoista, eri parametrein valittavissa</t>
  </si>
  <si>
    <t>Tällä hetkellä manuaalista työtä. Kehitysprojekti menossa</t>
  </si>
  <si>
    <t>Vertailutiedon parametreja</t>
  </si>
  <si>
    <t>koko, henkilöstö, organisaation tyyppi</t>
  </si>
  <si>
    <t>toimiala, tuoteversio</t>
  </si>
  <si>
    <t>Anonymisointi/Pseudoanonymisointi</t>
  </si>
  <si>
    <t>PALVELUN MUU SISÄLTÖ, TUKI ja VIESTINTÄ</t>
  </si>
  <si>
    <t>Verkkosivut</t>
  </si>
  <si>
    <t>https://dvv.fi/digiturvan-tietopalvelut</t>
  </si>
  <si>
    <t>https://www.kybermittari.fi</t>
  </si>
  <si>
    <t>Yhteystiedot</t>
  </si>
  <si>
    <t>digiturva@dvv.fi</t>
  </si>
  <si>
    <t>kybermittari@traficom.fi</t>
  </si>
  <si>
    <t xml:space="preserve">Tarvittaessa. </t>
  </si>
  <si>
    <t>Asiakastuki</t>
  </si>
  <si>
    <t>on, rajallisesti</t>
  </si>
  <si>
    <t>Ohje ja tukimateriaalia</t>
  </si>
  <si>
    <t>Suomi.fi ohjeet, käyttöohje, infotilaisuuden materiaali sekä väittämät saatavilla verkkosivuilla</t>
  </si>
  <si>
    <t>Tuki prosessin eri vaiheisiin, ristiiviittaukset, dokumentointi, NIS2-suositus, koulutukset, C2M2 alkuperäismateriaalit, käytäntöjen selitteet</t>
  </si>
  <si>
    <t>Pääasialliset kumppanit</t>
  </si>
  <si>
    <t>Julkinen sektori</t>
  </si>
  <si>
    <t>Palveluntarjoajat, viranomaiset, loppuasiakkaat, hankkeet</t>
  </si>
  <si>
    <t>Julkiset raportit</t>
  </si>
  <si>
    <t>Julkiset raportit verkkosivuilla</t>
  </si>
  <si>
    <t>suomi, ?</t>
  </si>
  <si>
    <t xml:space="preserve">on, rajallisesti. </t>
  </si>
  <si>
    <t>Kopio täytetystä Kybermittarista Export-välilehdeltä haluamasi tiedot ja liitä ne (paste values) alla olevaan taulukkoon.  
Tuotuja tuloksia (88 riviltä alkaen) käytetään välilehdillä KOKU-Kybermittari ja Kybermittari_KOKU</t>
  </si>
  <si>
    <r>
      <t xml:space="preserve">Taulukko 3. Kybermittarin käytäntöjen mukainen järjestys
</t>
    </r>
    <r>
      <rPr>
        <sz val="11"/>
        <rFont val="Verdana"/>
        <family val="2"/>
      </rPr>
      <t>Sarakkeissa D-H on Kybermittarin käytännöt samassa järjestyksessä kuin normaalin työkalun Import-välilehdellä. 
Voit halutessasi kopioida Kokonaiskuvapalvelun kysymykset ja vastaukset alkuperäisen Kybermittarin Import-välilehdelle, josta ne kopioituvat osio-välilehdille (CRITICAL, ASSET,jne).
Sarakkeisiin J ja K on luotu ristiinviittaus Vastaavuus välilehden mukaisesti ja L sarakkeen kaava hakee ja laskee arvot automaattisesti Import-KOKU-välilehdeltä
Sarakkeisiin M-Q haetaan Kybermittarin vastaukset Import_Kybermittari välilehdeltä.</t>
    </r>
  </si>
  <si>
    <t xml:space="preserve">Kybermittarin käytäntöjen mukainen järjestys sekä kehityspolut. 
Vieressä ensin kokonaiskuvapalvelun kysymykset ja vastaukset (Import_KOKU), sekä lopuksi Kybermittarin vastaukset  (Import_Kybermittari) </t>
  </si>
  <si>
    <t>esimerkki-a</t>
  </si>
  <si>
    <t>esimerkki-d</t>
  </si>
  <si>
    <t>esimerkki-c</t>
  </si>
  <si>
    <t>esimerkki-b</t>
  </si>
  <si>
    <t>HK</t>
  </si>
  <si>
    <t>Vertailu</t>
  </si>
  <si>
    <t>Vertailu palveluiden välillä. Lyhyt yhteenveto eroista ja yhtäläisyyksistä</t>
  </si>
  <si>
    <t>Vastaavuus</t>
  </si>
  <si>
    <t>Ristiinviittaus avattuna kysymyksittäin</t>
  </si>
  <si>
    <t>Kokonaiskuvapalvelun tulosten tuonti</t>
  </si>
  <si>
    <t>Kybermittari-palvelun tulosten tuonti</t>
  </si>
  <si>
    <t>KOKU-Kybermittari</t>
  </si>
  <si>
    <t>Tulokset näytettynä vierekkäin, Kokonaiskuvapalvelun järjestys</t>
  </si>
  <si>
    <t>Tulokset näytettynä vierekkäin, Kybermittarin järjestys</t>
  </si>
  <si>
    <t>Kybermittari_KOKU</t>
  </si>
  <si>
    <t>Import_KOKU</t>
  </si>
  <si>
    <t>Import_Kybermittari</t>
  </si>
  <si>
    <t>Ohje Kehitys</t>
  </si>
  <si>
    <t>Kybermittarin kehityspolut / aihepiirit</t>
  </si>
  <si>
    <t>Kybermittarin kehityspolut / aihepiirit käytännöittäin</t>
  </si>
  <si>
    <t>Kehitys</t>
  </si>
  <si>
    <t>Languages</t>
  </si>
  <si>
    <t>Kybermittarin käytäntöjen kieliversiot ja selitteet yhdessä taulukossa</t>
  </si>
  <si>
    <t>10.2025 Luonnos</t>
  </si>
  <si>
    <t>Siistitty ja korjattu ohjeita. Välilehtiä lukittu (ei salasanaa)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</si>
</sst>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99" x14ac:knownFonts="1">
    <font>
      <sz val="11"/>
      <color theme="1"/>
      <name val="Verdana"/>
      <family val="2"/>
      <scheme val="minor"/>
    </font>
    <font>
      <sz val="11"/>
      <color theme="1"/>
      <name val="Verdana"/>
      <family val="2"/>
      <scheme val="minor"/>
    </font>
    <font>
      <sz val="11"/>
      <color theme="0"/>
      <name val="Verdana"/>
      <family val="2"/>
      <scheme val="minor"/>
    </font>
    <font>
      <sz val="11"/>
      <color theme="1"/>
      <name val="Verdana"/>
      <family val="2"/>
    </font>
    <font>
      <b/>
      <sz val="8"/>
      <name val="Verdana"/>
      <family val="2"/>
    </font>
    <font>
      <sz val="9"/>
      <name val="Verdana"/>
      <family val="2"/>
    </font>
    <font>
      <b/>
      <sz val="10"/>
      <name val="Verdana"/>
      <family val="2"/>
    </font>
    <font>
      <b/>
      <sz val="8"/>
      <color rgb="FF1D477C"/>
      <name val="Verdana"/>
      <family val="2"/>
    </font>
    <font>
      <b/>
      <sz val="8"/>
      <color theme="1"/>
      <name val="Verdana"/>
      <family val="2"/>
    </font>
    <font>
      <b/>
      <sz val="11"/>
      <color rgb="FF1D477C"/>
      <name val="Verdana"/>
      <family val="2"/>
    </font>
    <font>
      <sz val="8"/>
      <color theme="1"/>
      <name val="Verdana"/>
      <family val="2"/>
    </font>
    <font>
      <sz val="9"/>
      <color theme="1"/>
      <name val="Verdana"/>
      <family val="2"/>
      <scheme val="minor"/>
    </font>
    <font>
      <sz val="9"/>
      <color theme="1"/>
      <name val="Verdana"/>
      <family val="2"/>
    </font>
    <font>
      <b/>
      <sz val="9"/>
      <color theme="0"/>
      <name val="Verdana"/>
      <family val="2"/>
    </font>
    <font>
      <b/>
      <sz val="11"/>
      <name val="Verdana"/>
      <family val="2"/>
    </font>
    <font>
      <b/>
      <sz val="9"/>
      <color rgb="FF1D477C"/>
      <name val="Verdana"/>
      <family val="2"/>
    </font>
    <font>
      <b/>
      <sz val="9"/>
      <name val="Verdana"/>
      <family val="2"/>
    </font>
    <font>
      <b/>
      <sz val="9"/>
      <color theme="1"/>
      <name val="Verdana"/>
      <family val="2"/>
    </font>
    <font>
      <sz val="9"/>
      <color theme="4"/>
      <name val="Verdana"/>
      <family val="2"/>
    </font>
    <font>
      <sz val="9"/>
      <color rgb="FF1D477C"/>
      <name val="Verdana"/>
      <family val="2"/>
    </font>
    <font>
      <sz val="9"/>
      <color rgb="FF00B0F0"/>
      <name val="Verdana"/>
      <family val="2"/>
    </font>
    <font>
      <sz val="11"/>
      <name val="Verdana"/>
      <family val="2"/>
    </font>
    <font>
      <sz val="11"/>
      <color rgb="FF00B0F0"/>
      <name val="Verdana"/>
      <family val="2"/>
    </font>
    <font>
      <sz val="8"/>
      <name val="Verdana"/>
      <family val="2"/>
    </font>
    <font>
      <b/>
      <sz val="12"/>
      <color rgb="FF026273"/>
      <name val="Verdana"/>
      <family val="2"/>
    </font>
    <font>
      <b/>
      <sz val="16"/>
      <name val="Verdana"/>
      <family val="2"/>
    </font>
    <font>
      <sz val="16"/>
      <name val="Verdana"/>
      <family val="2"/>
    </font>
    <font>
      <sz val="9"/>
      <color theme="1"/>
      <name val="Verdana"/>
      <family val="2"/>
      <scheme val="major"/>
    </font>
    <font>
      <sz val="11"/>
      <color theme="1"/>
      <name val="Verdana"/>
      <family val="2"/>
      <scheme val="major"/>
    </font>
    <font>
      <b/>
      <sz val="9"/>
      <name val="Verdana"/>
      <family val="2"/>
      <scheme val="minor"/>
    </font>
    <font>
      <b/>
      <sz val="11"/>
      <color theme="0"/>
      <name val="Verdana"/>
      <family val="2"/>
    </font>
    <font>
      <b/>
      <sz val="10"/>
      <color theme="1"/>
      <name val="Verdana"/>
      <family val="2"/>
    </font>
    <font>
      <b/>
      <sz val="11"/>
      <color rgb="FF026273"/>
      <name val="Verdana"/>
      <family val="2"/>
    </font>
    <font>
      <b/>
      <sz val="11"/>
      <color theme="1"/>
      <name val="Verdana"/>
      <family val="2"/>
      <scheme val="minor"/>
    </font>
    <font>
      <sz val="12"/>
      <color theme="1"/>
      <name val="Verdana"/>
      <family val="2"/>
      <scheme val="minor"/>
    </font>
    <font>
      <sz val="11"/>
      <name val="Verdana"/>
      <family val="2"/>
      <scheme val="minor"/>
    </font>
    <font>
      <b/>
      <sz val="16"/>
      <color rgb="FF0058B1"/>
      <name val="Verdana"/>
      <family val="2"/>
    </font>
    <font>
      <b/>
      <sz val="12"/>
      <color rgb="FF0058B1"/>
      <name val="Verdana"/>
      <family val="2"/>
    </font>
    <font>
      <b/>
      <sz val="11"/>
      <color rgb="FF0058B1"/>
      <name val="Verdana"/>
      <family val="2"/>
    </font>
    <font>
      <sz val="9"/>
      <color rgb="FF0058B1"/>
      <name val="Verdana"/>
      <family val="2"/>
    </font>
    <font>
      <b/>
      <sz val="10"/>
      <color rgb="FF0058B1"/>
      <name val="Verdana"/>
      <family val="2"/>
    </font>
    <font>
      <b/>
      <sz val="9"/>
      <color rgb="FF0058B1"/>
      <name val="Verdana"/>
      <family val="2"/>
    </font>
    <font>
      <sz val="10"/>
      <name val="Verdana"/>
      <family val="2"/>
    </font>
    <font>
      <sz val="10"/>
      <color theme="1"/>
      <name val="Verdana"/>
      <family val="2"/>
      <scheme val="minor"/>
    </font>
    <font>
      <b/>
      <sz val="10"/>
      <color theme="1"/>
      <name val="Verdana"/>
      <family val="2"/>
      <scheme val="minor"/>
    </font>
    <font>
      <b/>
      <sz val="9"/>
      <color rgb="FFFF0000"/>
      <name val="Verdana"/>
      <family val="2"/>
    </font>
    <font>
      <u/>
      <sz val="11"/>
      <color theme="10"/>
      <name val="Verdana"/>
      <family val="2"/>
      <scheme val="minor"/>
    </font>
    <font>
      <sz val="9"/>
      <color rgb="FFFF0000"/>
      <name val="Verdana"/>
      <family val="2"/>
    </font>
    <font>
      <sz val="10"/>
      <color theme="1"/>
      <name val="Verdana"/>
      <family val="2"/>
    </font>
    <font>
      <sz val="11"/>
      <color rgb="FF0058B1"/>
      <name val="Verdana"/>
      <family val="2"/>
      <scheme val="major"/>
    </font>
    <font>
      <sz val="10"/>
      <color rgb="FF0058B1"/>
      <name val="Verdana"/>
      <family val="2"/>
    </font>
    <font>
      <sz val="9"/>
      <name val="Verdana"/>
      <family val="2"/>
      <scheme val="minor"/>
    </font>
    <font>
      <b/>
      <sz val="11"/>
      <color theme="1"/>
      <name val="Verdana"/>
      <family val="2"/>
    </font>
    <font>
      <b/>
      <sz val="10"/>
      <color rgb="FF1D477C"/>
      <name val="Verdana"/>
      <family val="2"/>
    </font>
    <font>
      <sz val="11"/>
      <name val="Calibri"/>
      <family val="2"/>
    </font>
    <font>
      <sz val="11"/>
      <color rgb="FF1D477C"/>
      <name val="Verdana"/>
      <family val="2"/>
    </font>
    <font>
      <sz val="10"/>
      <color rgb="FF00B0F0"/>
      <name val="Verdana"/>
      <family val="2"/>
    </font>
    <font>
      <b/>
      <sz val="10"/>
      <color rgb="FF00B0F0"/>
      <name val="Verdana"/>
      <family val="2"/>
    </font>
    <font>
      <sz val="11"/>
      <color rgb="FF0058B1"/>
      <name val="Verdana"/>
      <family val="2"/>
    </font>
    <font>
      <sz val="11"/>
      <color theme="0"/>
      <name val="Verdana"/>
      <family val="2"/>
    </font>
    <font>
      <b/>
      <sz val="11"/>
      <name val="Verdana"/>
      <family val="2"/>
      <scheme val="minor"/>
    </font>
    <font>
      <sz val="11"/>
      <color theme="4"/>
      <name val="Verdana"/>
      <family val="2"/>
    </font>
    <font>
      <b/>
      <sz val="11"/>
      <color rgb="FF00B0F0"/>
      <name val="Verdana"/>
      <family val="2"/>
    </font>
    <font>
      <b/>
      <sz val="16"/>
      <color rgb="FF1D477C"/>
      <name val="Verdana"/>
      <family val="2"/>
    </font>
    <font>
      <sz val="16"/>
      <color theme="1"/>
      <name val="Verdana"/>
      <family val="2"/>
    </font>
    <font>
      <b/>
      <sz val="12"/>
      <color rgb="FFFF0000"/>
      <name val="Verdana"/>
      <family val="2"/>
    </font>
    <font>
      <sz val="11"/>
      <color theme="0"/>
      <name val="Verdana"/>
      <family val="2"/>
      <scheme val="major"/>
    </font>
    <font>
      <b/>
      <sz val="8"/>
      <color theme="0"/>
      <name val="Verdana"/>
      <family val="2"/>
    </font>
    <font>
      <b/>
      <i/>
      <sz val="10"/>
      <color rgb="FF0058B1"/>
      <name val="Verdana"/>
      <family val="2"/>
    </font>
    <font>
      <b/>
      <sz val="9"/>
      <color theme="0"/>
      <name val="Verdana"/>
      <family val="2"/>
      <scheme val="minor"/>
    </font>
    <font>
      <b/>
      <sz val="9"/>
      <color rgb="FFFF0000"/>
      <name val="Verdana"/>
      <family val="2"/>
      <scheme val="minor"/>
    </font>
    <font>
      <sz val="9"/>
      <color theme="0"/>
      <name val="Verdana"/>
      <family val="2"/>
    </font>
    <font>
      <sz val="11"/>
      <color rgb="FFFF0000"/>
      <name val="Verdana"/>
      <family val="2"/>
      <scheme val="minor"/>
    </font>
    <font>
      <sz val="9"/>
      <color rgb="FFFF0000"/>
      <name val="Verdana"/>
      <family val="2"/>
      <scheme val="major"/>
    </font>
    <font>
      <sz val="11"/>
      <color rgb="FFFF0000"/>
      <name val="Verdana"/>
      <family val="2"/>
    </font>
    <font>
      <sz val="11"/>
      <color rgb="FF0058B1"/>
      <name val="Verdana"/>
      <family val="2"/>
      <scheme val="minor"/>
    </font>
    <font>
      <i/>
      <sz val="11"/>
      <color rgb="FF0058B1"/>
      <name val="Verdana"/>
      <family val="2"/>
    </font>
    <font>
      <b/>
      <sz val="10"/>
      <color rgb="FFFFFFFF"/>
      <name val="Times New Roman"/>
      <family val="1"/>
    </font>
    <font>
      <b/>
      <sz val="10"/>
      <color theme="1"/>
      <name val="Times New Roman"/>
      <family val="1"/>
    </font>
    <font>
      <b/>
      <sz val="10"/>
      <color rgb="FFFFFFFF"/>
      <name val="Verdana"/>
      <family val="2"/>
      <scheme val="minor"/>
    </font>
    <font>
      <i/>
      <sz val="10"/>
      <color theme="1"/>
      <name val="Verdana"/>
      <family val="2"/>
      <scheme val="minor"/>
    </font>
    <font>
      <sz val="9"/>
      <color theme="1"/>
      <name val="Verdana"/>
      <family val="2"/>
    </font>
    <font>
      <sz val="10"/>
      <color rgb="FFD6E4F2"/>
      <name val="Verdana"/>
      <family val="2"/>
    </font>
    <font>
      <b/>
      <sz val="11"/>
      <color theme="2"/>
      <name val="Verdana"/>
      <family val="2"/>
    </font>
    <font>
      <b/>
      <sz val="9"/>
      <color theme="2"/>
      <name val="Verdana"/>
      <family val="2"/>
      <scheme val="major"/>
    </font>
    <font>
      <b/>
      <sz val="11"/>
      <color theme="1"/>
      <name val="Verdana"/>
      <family val="2"/>
      <scheme val="major"/>
    </font>
    <font>
      <b/>
      <sz val="10"/>
      <color theme="2"/>
      <name val="Verdana"/>
      <family val="2"/>
    </font>
    <font>
      <sz val="11"/>
      <color theme="2"/>
      <name val="Verdana"/>
      <family val="2"/>
    </font>
    <font>
      <b/>
      <sz val="10"/>
      <color rgb="FFFF0000"/>
      <name val="Verdana"/>
      <family val="2"/>
    </font>
    <font>
      <b/>
      <sz val="10"/>
      <color theme="8"/>
      <name val="Verdana"/>
      <family val="2"/>
    </font>
    <font>
      <b/>
      <sz val="9"/>
      <color rgb="FFFF0000"/>
      <name val="Verdana"/>
      <family val="2"/>
    </font>
    <font>
      <sz val="8"/>
      <name val="Verdana"/>
      <family val="2"/>
      <scheme val="minor"/>
    </font>
    <font>
      <sz val="9"/>
      <color theme="1"/>
      <name val="Verdana"/>
      <family val="2"/>
    </font>
    <font>
      <b/>
      <sz val="10"/>
      <color rgb="FFD6E4F2"/>
      <name val="Verdana"/>
      <family val="2"/>
    </font>
    <font>
      <b/>
      <sz val="16"/>
      <color rgb="FF0070C0"/>
      <name val="Verdana"/>
      <family val="2"/>
    </font>
    <font>
      <sz val="9"/>
      <color rgb="FF0070C0"/>
      <name val="Verdana"/>
      <family val="2"/>
    </font>
    <font>
      <b/>
      <sz val="12"/>
      <color rgb="FF0070C0"/>
      <name val="Verdana"/>
      <family val="2"/>
    </font>
    <font>
      <b/>
      <sz val="11"/>
      <color theme="8"/>
      <name val="Verdana"/>
      <family val="2"/>
    </font>
    <font>
      <sz val="10"/>
      <name val="Calibri"/>
      <family val="2"/>
    </font>
  </fonts>
  <fills count="37">
    <fill>
      <patternFill patternType="none"/>
    </fill>
    <fill>
      <patternFill patternType="gray125"/>
    </fill>
    <fill>
      <patternFill patternType="solid">
        <fgColor rgb="FFD6E4F2"/>
        <bgColor indexed="64"/>
      </patternFill>
    </fill>
    <fill>
      <patternFill patternType="solid">
        <fgColor rgb="FFFFFF00"/>
        <bgColor indexed="64"/>
      </patternFill>
    </fill>
    <fill>
      <patternFill patternType="solid">
        <fgColor rgb="FFFDECE3"/>
        <bgColor indexed="64"/>
      </patternFill>
    </fill>
    <fill>
      <patternFill patternType="solid">
        <fgColor rgb="FF0058B1"/>
        <bgColor indexed="64"/>
      </patternFill>
    </fill>
    <fill>
      <patternFill patternType="solid">
        <fgColor rgb="FFFF000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92D050"/>
        <bgColor indexed="64"/>
      </patternFill>
    </fill>
    <fill>
      <patternFill patternType="solid">
        <fgColor rgb="FFFCEFE0"/>
        <bgColor indexed="64"/>
      </patternFill>
    </fill>
    <fill>
      <patternFill patternType="solid">
        <fgColor rgb="FFFFD85B"/>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D"/>
        <bgColor indexed="64"/>
      </patternFill>
    </fill>
    <fill>
      <patternFill patternType="solid">
        <fgColor rgb="FFFFCCFF"/>
        <bgColor indexed="64"/>
      </patternFill>
    </fill>
    <fill>
      <patternFill patternType="solid">
        <fgColor rgb="FFCCFFCC"/>
        <bgColor indexed="64"/>
      </patternFill>
    </fill>
    <fill>
      <patternFill patternType="solid">
        <fgColor rgb="FFCCECFF"/>
        <bgColor indexed="64"/>
      </patternFill>
    </fill>
    <fill>
      <patternFill patternType="solid">
        <fgColor rgb="FFFFCCCC"/>
        <bgColor indexed="64"/>
      </patternFill>
    </fill>
    <fill>
      <patternFill patternType="solid">
        <fgColor rgb="FFCCFFFF"/>
        <bgColor indexed="64"/>
      </patternFill>
    </fill>
    <fill>
      <patternFill patternType="solid">
        <fgColor theme="1"/>
        <bgColor indexed="64"/>
      </patternFill>
    </fill>
    <fill>
      <patternFill patternType="solid">
        <fgColor theme="4" tint="0.59999389629810485"/>
        <bgColor indexed="64"/>
      </patternFill>
    </fill>
    <fill>
      <patternFill patternType="solid">
        <fgColor rgb="FF5DD5FF"/>
        <bgColor indexed="64"/>
      </patternFill>
    </fill>
    <fill>
      <patternFill patternType="solid">
        <fgColor rgb="FFA162D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tint="4.9989318521683403E-2"/>
        <bgColor indexed="64"/>
      </patternFill>
    </fill>
    <fill>
      <patternFill patternType="solid">
        <fgColor theme="5" tint="0.59999389629810485"/>
        <bgColor indexed="64"/>
      </patternFill>
    </fill>
    <fill>
      <patternFill patternType="solid">
        <fgColor theme="5" tint="0.79998168889431442"/>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auto="1"/>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tted">
        <color indexed="64"/>
      </bottom>
      <diagonal/>
    </border>
    <border>
      <left style="thin">
        <color auto="1"/>
      </left>
      <right/>
      <top style="dotted">
        <color indexed="64"/>
      </top>
      <bottom style="dotted">
        <color indexed="64"/>
      </bottom>
      <diagonal/>
    </border>
    <border>
      <left/>
      <right/>
      <top style="dotted">
        <color auto="1"/>
      </top>
      <bottom style="dotted">
        <color auto="1"/>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right/>
      <top/>
      <bottom style="thin">
        <color rgb="FF0058B1"/>
      </bottom>
      <diagonal/>
    </border>
    <border>
      <left/>
      <right/>
      <top/>
      <bottom style="medium">
        <color rgb="FF0058B1"/>
      </bottom>
      <diagonal/>
    </border>
    <border>
      <left/>
      <right/>
      <top style="thin">
        <color rgb="FF0058B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26273"/>
      </bottom>
      <diagonal/>
    </border>
    <border>
      <left/>
      <right/>
      <top/>
      <bottom style="thin">
        <color theme="1"/>
      </bottom>
      <diagonal/>
    </border>
    <border>
      <left/>
      <right/>
      <top style="medium">
        <color rgb="FF0058B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style="thin">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indexed="64"/>
      </right>
      <top style="thin">
        <color auto="1"/>
      </top>
      <bottom style="dotted">
        <color indexed="64"/>
      </bottom>
      <diagonal/>
    </border>
    <border>
      <left style="dotted">
        <color auto="1"/>
      </left>
      <right style="thin">
        <color indexed="64"/>
      </right>
      <top style="dotted">
        <color indexed="64"/>
      </top>
      <bottom style="dotted">
        <color indexed="64"/>
      </bottom>
      <diagonal/>
    </border>
    <border>
      <left style="dotted">
        <color auto="1"/>
      </left>
      <right style="thin">
        <color indexed="64"/>
      </right>
      <top style="dotted">
        <color indexed="64"/>
      </top>
      <bottom style="thin">
        <color indexed="64"/>
      </bottom>
      <diagonal/>
    </border>
    <border>
      <left style="dotted">
        <color auto="1"/>
      </left>
      <right style="dotted">
        <color auto="1"/>
      </right>
      <top style="thin">
        <color auto="1"/>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bottom style="dotted">
        <color indexed="64"/>
      </bottom>
      <diagonal/>
    </border>
    <border>
      <left/>
      <right/>
      <top style="medium">
        <color rgb="FF026273"/>
      </top>
      <bottom/>
      <diagonal/>
    </border>
    <border>
      <left style="dotted">
        <color indexed="64"/>
      </left>
      <right style="dotted">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auto="1"/>
      </bottom>
      <diagonal/>
    </border>
    <border>
      <left/>
      <right style="medium">
        <color indexed="64"/>
      </right>
      <top style="thin">
        <color indexed="64"/>
      </top>
      <bottom style="thin">
        <color indexed="64"/>
      </bottom>
      <diagonal/>
    </border>
    <border>
      <left style="dashed">
        <color auto="1"/>
      </left>
      <right style="medium">
        <color indexed="64"/>
      </right>
      <top/>
      <bottom/>
      <diagonal/>
    </border>
    <border>
      <left/>
      <right style="medium">
        <color auto="1"/>
      </right>
      <top/>
      <bottom style="thin">
        <color indexed="64"/>
      </bottom>
      <diagonal/>
    </border>
    <border>
      <left/>
      <right style="thin">
        <color theme="4"/>
      </right>
      <top/>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right/>
      <top style="medium">
        <color rgb="FF0058B1"/>
      </top>
      <bottom/>
      <diagonal/>
    </border>
    <border>
      <left style="dashed">
        <color indexed="64"/>
      </left>
      <right style="dashed">
        <color indexed="64"/>
      </right>
      <top style="thin">
        <color indexed="64"/>
      </top>
      <bottom/>
      <diagonal/>
    </border>
    <border>
      <left style="dashed">
        <color indexed="64"/>
      </left>
      <right style="dotted">
        <color auto="1"/>
      </right>
      <top style="thin">
        <color indexed="64"/>
      </top>
      <bottom/>
      <diagonal/>
    </border>
    <border>
      <left style="thin">
        <color auto="1"/>
      </left>
      <right style="dashed">
        <color indexed="64"/>
      </right>
      <top style="thin">
        <color indexed="64"/>
      </top>
      <bottom style="dotted">
        <color auto="1"/>
      </bottom>
      <diagonal/>
    </border>
    <border>
      <left style="thin">
        <color auto="1"/>
      </left>
      <right style="dashed">
        <color indexed="64"/>
      </right>
      <top style="dotted">
        <color auto="1"/>
      </top>
      <bottom style="dotted">
        <color auto="1"/>
      </bottom>
      <diagonal/>
    </border>
    <border>
      <left style="thin">
        <color auto="1"/>
      </left>
      <right style="dashed">
        <color indexed="64"/>
      </right>
      <top style="dotted">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dotted">
        <color auto="1"/>
      </left>
      <right style="dotted">
        <color auto="1"/>
      </right>
      <top style="medium">
        <color indexed="64"/>
      </top>
      <bottom style="thin">
        <color indexed="64"/>
      </bottom>
      <diagonal/>
    </border>
    <border>
      <left style="dotted">
        <color auto="1"/>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dotted">
        <color indexed="64"/>
      </left>
      <right style="medium">
        <color indexed="64"/>
      </right>
      <top style="thin">
        <color indexed="64"/>
      </top>
      <bottom/>
      <diagonal/>
    </border>
    <border>
      <left style="thin">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auto="1"/>
      </left>
      <right style="dashed">
        <color indexed="64"/>
      </right>
      <top/>
      <bottom style="dotted">
        <color auto="1"/>
      </bottom>
      <diagonal/>
    </border>
    <border>
      <left/>
      <right style="medium">
        <color indexed="64"/>
      </right>
      <top style="medium">
        <color indexed="64"/>
      </top>
      <bottom/>
      <diagonal/>
    </border>
    <border>
      <left style="dashed">
        <color indexed="64"/>
      </left>
      <right style="dashed">
        <color indexed="64"/>
      </right>
      <top/>
      <bottom/>
      <diagonal/>
    </border>
    <border>
      <left style="medium">
        <color indexed="64"/>
      </left>
      <right style="thin">
        <color auto="1"/>
      </right>
      <top style="thin">
        <color auto="1"/>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style="thin">
        <color indexed="64"/>
      </top>
      <bottom style="medium">
        <color indexed="64"/>
      </bottom>
      <diagonal/>
    </border>
    <border>
      <left style="thin">
        <color auto="1"/>
      </left>
      <right style="dashed">
        <color indexed="64"/>
      </right>
      <top style="thin">
        <color auto="1"/>
      </top>
      <bottom style="thin">
        <color auto="1"/>
      </bottom>
      <diagonal/>
    </border>
    <border>
      <left style="thin">
        <color auto="1"/>
      </left>
      <right style="dashed">
        <color indexed="64"/>
      </right>
      <top style="thin">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dashed">
        <color indexed="64"/>
      </left>
      <right/>
      <top style="thin">
        <color indexed="64"/>
      </top>
      <bottom/>
      <diagonal/>
    </border>
    <border>
      <left style="dashed">
        <color indexed="64"/>
      </left>
      <right/>
      <top style="thin">
        <color indexed="64"/>
      </top>
      <bottom style="medium">
        <color indexed="64"/>
      </bottom>
      <diagonal/>
    </border>
    <border>
      <left style="medium">
        <color indexed="64"/>
      </left>
      <right style="thin">
        <color auto="1"/>
      </right>
      <top style="thin">
        <color auto="1"/>
      </top>
      <bottom style="thin">
        <color indexed="64"/>
      </bottom>
      <diagonal/>
    </border>
    <border>
      <left style="dashed">
        <color indexed="64"/>
      </left>
      <right/>
      <top style="thin">
        <color auto="1"/>
      </top>
      <bottom style="dotted">
        <color auto="1"/>
      </bottom>
      <diagonal/>
    </border>
    <border>
      <left style="dashed">
        <color indexed="64"/>
      </left>
      <right/>
      <top style="dotted">
        <color auto="1"/>
      </top>
      <bottom style="dotted">
        <color auto="1"/>
      </bottom>
      <diagonal/>
    </border>
    <border>
      <left style="dashed">
        <color indexed="64"/>
      </left>
      <right/>
      <top style="dotted">
        <color indexed="64"/>
      </top>
      <bottom style="thin">
        <color indexed="64"/>
      </bottom>
      <diagonal/>
    </border>
    <border>
      <left style="dashed">
        <color indexed="64"/>
      </left>
      <right/>
      <top style="thin">
        <color indexed="64"/>
      </top>
      <bottom style="thin">
        <color indexed="64"/>
      </bottom>
      <diagonal/>
    </border>
    <border>
      <left style="medium">
        <color indexed="64"/>
      </left>
      <right style="dotted">
        <color auto="1"/>
      </right>
      <top style="medium">
        <color indexed="64"/>
      </top>
      <bottom style="thin">
        <color indexed="64"/>
      </bottom>
      <diagonal/>
    </border>
    <border>
      <left style="medium">
        <color indexed="64"/>
      </left>
      <right style="dotted">
        <color auto="1"/>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bottom/>
      <diagonal/>
    </border>
    <border>
      <left style="medium">
        <color indexed="64"/>
      </left>
      <right style="dashed">
        <color indexed="64"/>
      </right>
      <top style="thin">
        <color indexed="64"/>
      </top>
      <bottom style="medium">
        <color indexed="64"/>
      </bottom>
      <diagonal/>
    </border>
    <border>
      <left/>
      <right style="thin">
        <color auto="1"/>
      </right>
      <top style="medium">
        <color indexed="64"/>
      </top>
      <bottom style="thin">
        <color auto="1"/>
      </bottom>
      <diagonal/>
    </border>
  </borders>
  <cellStyleXfs count="6">
    <xf numFmtId="0" fontId="0" fillId="0" borderId="0"/>
    <xf numFmtId="9" fontId="1" fillId="0" borderId="0" applyFont="0" applyFill="0" applyBorder="0" applyAlignment="0" applyProtection="0"/>
    <xf numFmtId="0" fontId="34" fillId="0" borderId="0"/>
    <xf numFmtId="0" fontId="46" fillId="0" borderId="0" applyNumberFormat="0" applyFill="0" applyBorder="0" applyAlignment="0" applyProtection="0"/>
    <xf numFmtId="0" fontId="1" fillId="0" borderId="0"/>
    <xf numFmtId="0" fontId="1" fillId="0" borderId="0"/>
  </cellStyleXfs>
  <cellXfs count="940">
    <xf numFmtId="0" fontId="0" fillId="0" borderId="0" xfId="0"/>
    <xf numFmtId="0" fontId="0" fillId="0" borderId="0" xfId="0" applyAlignment="1">
      <alignment horizontal="left"/>
    </xf>
    <xf numFmtId="0" fontId="12" fillId="0" borderId="0" xfId="0" applyFont="1" applyAlignment="1">
      <alignment vertical="top" wrapText="1"/>
    </xf>
    <xf numFmtId="0" fontId="0" fillId="0" borderId="0" xfId="0" applyFont="1" applyAlignment="1">
      <alignment horizontal="center"/>
    </xf>
    <xf numFmtId="0" fontId="33" fillId="0" borderId="0" xfId="0" applyFont="1"/>
    <xf numFmtId="0" fontId="33" fillId="0" borderId="0" xfId="0" applyFont="1" applyAlignment="1">
      <alignment horizontal="center"/>
    </xf>
    <xf numFmtId="9" fontId="0" fillId="0" borderId="0" xfId="0" applyNumberFormat="1" applyAlignment="1">
      <alignment horizontal="left"/>
    </xf>
    <xf numFmtId="0" fontId="60" fillId="0" borderId="0" xfId="0" applyFont="1" applyFill="1" applyBorder="1" applyAlignment="1">
      <alignment horizontal="left" vertical="center"/>
    </xf>
    <xf numFmtId="0" fontId="75" fillId="0" borderId="0" xfId="0" applyFont="1" applyFill="1" applyAlignment="1">
      <alignment horizontal="left"/>
    </xf>
    <xf numFmtId="0" fontId="11" fillId="0" borderId="0" xfId="0" applyFont="1" applyFill="1" applyBorder="1" applyAlignment="1">
      <alignment horizontal="center" vertical="top"/>
    </xf>
    <xf numFmtId="0" fontId="69" fillId="5" borderId="0" xfId="0" applyFont="1" applyFill="1" applyBorder="1" applyAlignment="1">
      <alignment vertical="center"/>
    </xf>
    <xf numFmtId="0" fontId="11" fillId="0" borderId="6" xfId="0" applyFont="1" applyFill="1" applyBorder="1" applyAlignment="1">
      <alignment horizontal="center" vertical="top"/>
    </xf>
    <xf numFmtId="0" fontId="11" fillId="0" borderId="5" xfId="0" applyFont="1" applyFill="1" applyBorder="1" applyAlignment="1">
      <alignment horizontal="center" vertical="top"/>
    </xf>
    <xf numFmtId="0" fontId="11" fillId="0" borderId="15" xfId="0" applyFont="1" applyFill="1" applyBorder="1" applyAlignment="1">
      <alignment horizontal="center" vertical="top"/>
    </xf>
    <xf numFmtId="0" fontId="11" fillId="0" borderId="4" xfId="0" applyFont="1" applyFill="1" applyBorder="1" applyAlignment="1">
      <alignment horizontal="center" vertical="top"/>
    </xf>
    <xf numFmtId="0" fontId="11" fillId="0" borderId="13" xfId="0" applyFont="1" applyFill="1" applyBorder="1" applyAlignment="1">
      <alignment horizontal="center" vertical="top"/>
    </xf>
    <xf numFmtId="0" fontId="33" fillId="0" borderId="0" xfId="0" applyFont="1" applyAlignment="1">
      <alignment horizontal="left"/>
    </xf>
    <xf numFmtId="0" fontId="60" fillId="0" borderId="0" xfId="0" applyFont="1" applyFill="1" applyAlignment="1">
      <alignment horizontal="center"/>
    </xf>
    <xf numFmtId="0" fontId="35" fillId="0" borderId="0" xfId="0" applyFont="1" applyFill="1" applyAlignment="1">
      <alignment horizontal="left"/>
    </xf>
    <xf numFmtId="0" fontId="35" fillId="0" borderId="0" xfId="0" applyFont="1" applyFill="1" applyAlignment="1">
      <alignment horizontal="center"/>
    </xf>
    <xf numFmtId="0" fontId="15" fillId="2" borderId="0" xfId="0" applyFont="1" applyFill="1" applyAlignment="1" applyProtection="1">
      <alignment horizontal="left" vertical="center"/>
    </xf>
    <xf numFmtId="0" fontId="15" fillId="2" borderId="0" xfId="0" applyFont="1" applyFill="1" applyAlignment="1" applyProtection="1">
      <alignment horizontal="right" vertical="center"/>
    </xf>
    <xf numFmtId="0" fontId="15" fillId="2" borderId="0" xfId="0" applyFont="1" applyFill="1" applyAlignment="1" applyProtection="1">
      <alignment horizontal="center" vertical="center"/>
    </xf>
    <xf numFmtId="0" fontId="12" fillId="0" borderId="0" xfId="0" applyFont="1" applyAlignment="1" applyProtection="1">
      <alignment horizontal="left" vertical="top" wrapText="1"/>
    </xf>
    <xf numFmtId="0" fontId="47" fillId="0" borderId="0" xfId="0" applyFont="1" applyAlignment="1" applyProtection="1">
      <alignment vertical="top" wrapText="1"/>
    </xf>
    <xf numFmtId="0" fontId="12" fillId="0" borderId="0" xfId="0" applyFont="1" applyAlignment="1" applyProtection="1">
      <alignment vertical="top" wrapText="1"/>
    </xf>
    <xf numFmtId="0" fontId="7" fillId="2" borderId="0" xfId="0" applyFont="1" applyFill="1" applyBorder="1" applyAlignment="1" applyProtection="1">
      <alignment horizontal="left"/>
    </xf>
    <xf numFmtId="0" fontId="10" fillId="0" borderId="1" xfId="0" applyFont="1" applyBorder="1" applyAlignment="1" applyProtection="1">
      <alignment wrapText="1"/>
    </xf>
    <xf numFmtId="0" fontId="10" fillId="0" borderId="2" xfId="0" applyFont="1" applyBorder="1" applyAlignment="1" applyProtection="1">
      <alignment horizontal="right" wrapText="1"/>
    </xf>
    <xf numFmtId="0" fontId="10" fillId="0" borderId="2" xfId="0" applyFont="1" applyBorder="1" applyAlignment="1" applyProtection="1">
      <alignment wrapText="1"/>
    </xf>
    <xf numFmtId="0" fontId="4" fillId="0" borderId="2" xfId="0" applyFont="1" applyFill="1" applyBorder="1" applyAlignment="1" applyProtection="1">
      <alignment horizontal="left"/>
    </xf>
    <xf numFmtId="0" fontId="4" fillId="0" borderId="2" xfId="0" applyFont="1" applyFill="1" applyBorder="1" applyAlignment="1" applyProtection="1">
      <alignment horizontal="center"/>
    </xf>
    <xf numFmtId="0" fontId="8" fillId="0" borderId="3" xfId="0" applyFont="1" applyFill="1" applyBorder="1" applyAlignment="1" applyProtection="1">
      <alignment horizontal="left" wrapText="1"/>
    </xf>
    <xf numFmtId="0" fontId="10" fillId="0" borderId="0" xfId="0" applyFont="1" applyBorder="1" applyAlignment="1" applyProtection="1">
      <alignment wrapText="1"/>
    </xf>
    <xf numFmtId="0" fontId="10" fillId="0" borderId="4" xfId="0" applyFont="1" applyBorder="1" applyAlignment="1" applyProtection="1">
      <alignment wrapText="1"/>
    </xf>
    <xf numFmtId="0" fontId="40"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41" fillId="0" borderId="0" xfId="0" applyFont="1" applyFill="1" applyBorder="1" applyAlignment="1" applyProtection="1">
      <alignment horizontal="center" vertical="center"/>
    </xf>
    <xf numFmtId="0" fontId="8" fillId="0" borderId="6" xfId="0" applyFont="1" applyFill="1" applyBorder="1" applyAlignment="1" applyProtection="1">
      <alignment horizontal="left" wrapText="1"/>
    </xf>
    <xf numFmtId="0" fontId="36" fillId="0" borderId="0" xfId="0" applyFont="1" applyFill="1" applyBorder="1" applyAlignment="1" applyProtection="1">
      <alignment horizontal="left"/>
    </xf>
    <xf numFmtId="0" fontId="29" fillId="0" borderId="0" xfId="0" applyFont="1" applyBorder="1" applyAlignment="1" applyProtection="1">
      <alignment vertical="center"/>
    </xf>
    <xf numFmtId="0" fontId="12" fillId="0" borderId="4" xfId="0" applyFont="1" applyBorder="1" applyAlignment="1" applyProtection="1">
      <alignment vertical="top" wrapText="1"/>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xf>
    <xf numFmtId="0" fontId="12" fillId="0" borderId="6" xfId="0" applyFont="1" applyFill="1" applyBorder="1" applyAlignment="1" applyProtection="1">
      <alignment horizontal="left" vertical="top" wrapText="1"/>
    </xf>
    <xf numFmtId="0" fontId="58"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41" fillId="0" borderId="0" xfId="0" applyFont="1" applyFill="1" applyBorder="1" applyAlignment="1" applyProtection="1">
      <alignment vertical="center"/>
    </xf>
    <xf numFmtId="0" fontId="58" fillId="0" borderId="0" xfId="0" applyFont="1" applyFill="1" applyBorder="1" applyAlignment="1" applyProtection="1">
      <alignment horizontal="left" vertical="center" wrapText="1"/>
    </xf>
    <xf numFmtId="0" fontId="9" fillId="2" borderId="0" xfId="0" applyFont="1" applyFill="1" applyAlignment="1" applyProtection="1">
      <alignment horizontal="left"/>
    </xf>
    <xf numFmtId="0" fontId="52" fillId="0" borderId="4" xfId="0" applyFont="1" applyBorder="1" applyAlignment="1" applyProtection="1">
      <alignment wrapText="1"/>
    </xf>
    <xf numFmtId="0" fontId="30" fillId="0" borderId="24" xfId="0" applyFont="1" applyFill="1" applyBorder="1" applyAlignment="1" applyProtection="1">
      <alignment horizontal="right"/>
    </xf>
    <xf numFmtId="0" fontId="37" fillId="0" borderId="24" xfId="0" applyFont="1" applyFill="1" applyBorder="1" applyAlignment="1" applyProtection="1">
      <alignment vertical="center"/>
    </xf>
    <xf numFmtId="0" fontId="38" fillId="0" borderId="24" xfId="0" applyFont="1" applyFill="1" applyBorder="1" applyAlignment="1" applyProtection="1"/>
    <xf numFmtId="0" fontId="38" fillId="0" borderId="24" xfId="0" applyFont="1" applyFill="1" applyBorder="1" applyAlignment="1" applyProtection="1">
      <alignment horizontal="center"/>
    </xf>
    <xf numFmtId="0" fontId="38" fillId="0" borderId="0" xfId="0" applyFont="1" applyFill="1" applyBorder="1" applyAlignment="1" applyProtection="1"/>
    <xf numFmtId="0" fontId="9" fillId="0" borderId="6" xfId="0" applyFont="1" applyFill="1" applyBorder="1" applyAlignment="1" applyProtection="1"/>
    <xf numFmtId="0" fontId="22" fillId="2" borderId="0" xfId="0" applyFont="1" applyFill="1" applyBorder="1" applyAlignment="1" applyProtection="1">
      <alignment horizontal="left" wrapText="1"/>
    </xf>
    <xf numFmtId="0" fontId="3" fillId="0" borderId="0" xfId="0" applyFont="1" applyAlignment="1" applyProtection="1">
      <alignment horizontal="left" wrapText="1"/>
    </xf>
    <xf numFmtId="0" fontId="74" fillId="0" borderId="0" xfId="0" applyFont="1" applyAlignment="1" applyProtection="1">
      <alignment wrapText="1"/>
    </xf>
    <xf numFmtId="0" fontId="3" fillId="0" borderId="0" xfId="0" applyFont="1" applyAlignment="1" applyProtection="1">
      <alignment wrapText="1"/>
    </xf>
    <xf numFmtId="0" fontId="9" fillId="2" borderId="0" xfId="0" applyFont="1" applyFill="1" applyAlignment="1" applyProtection="1">
      <alignment horizontal="left" vertical="center"/>
    </xf>
    <xf numFmtId="0" fontId="9" fillId="0" borderId="4" xfId="0" applyFont="1" applyFill="1" applyBorder="1" applyAlignment="1" applyProtection="1">
      <alignment horizontal="left" vertical="center"/>
    </xf>
    <xf numFmtId="0" fontId="55" fillId="0" borderId="6" xfId="0" applyFont="1" applyFill="1" applyBorder="1" applyAlignment="1" applyProtection="1">
      <alignment horizontal="left" vertical="top" wrapText="1"/>
    </xf>
    <xf numFmtId="0" fontId="22" fillId="2" borderId="0" xfId="0" applyFont="1" applyFill="1" applyBorder="1" applyAlignment="1" applyProtection="1">
      <alignment horizontal="left" vertical="center" wrapText="1"/>
    </xf>
    <xf numFmtId="0" fontId="3" fillId="0" borderId="0" xfId="0" applyFont="1" applyAlignment="1" applyProtection="1">
      <alignment horizontal="left" vertical="top" wrapText="1"/>
    </xf>
    <xf numFmtId="0" fontId="74" fillId="0" borderId="0" xfId="0" applyFont="1" applyAlignment="1" applyProtection="1">
      <alignment vertical="top" wrapText="1"/>
    </xf>
    <xf numFmtId="0" fontId="3" fillId="0" borderId="0" xfId="0" applyFont="1" applyAlignment="1" applyProtection="1">
      <alignment vertical="top" wrapText="1"/>
    </xf>
    <xf numFmtId="0" fontId="71" fillId="0" borderId="4" xfId="0" applyFont="1" applyBorder="1" applyAlignment="1" applyProtection="1">
      <alignment horizontal="left" vertical="top"/>
    </xf>
    <xf numFmtId="0" fontId="3" fillId="0" borderId="0" xfId="0" applyFont="1" applyFill="1" applyBorder="1" applyAlignment="1" applyProtection="1">
      <alignment horizontal="right" vertical="center" wrapText="1"/>
    </xf>
    <xf numFmtId="0" fontId="5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6" xfId="0" applyFont="1" applyFill="1" applyBorder="1" applyAlignment="1" applyProtection="1">
      <alignment horizontal="left" vertical="top" wrapText="1"/>
    </xf>
    <xf numFmtId="0" fontId="52" fillId="0" borderId="0" xfId="0" applyFont="1" applyFill="1" applyBorder="1" applyAlignment="1" applyProtection="1">
      <alignment horizontal="center" vertical="center" wrapText="1"/>
    </xf>
    <xf numFmtId="0" fontId="52" fillId="0" borderId="4" xfId="0" applyFont="1" applyFill="1" applyBorder="1" applyAlignment="1" applyProtection="1"/>
    <xf numFmtId="0" fontId="3" fillId="0" borderId="0" xfId="0" applyFont="1" applyFill="1" applyAlignment="1" applyProtection="1">
      <alignment horizontal="right" wrapText="1"/>
    </xf>
    <xf numFmtId="0" fontId="3" fillId="0" borderId="0" xfId="0" applyFont="1" applyFill="1" applyAlignment="1" applyProtection="1">
      <alignment wrapText="1"/>
    </xf>
    <xf numFmtId="0" fontId="38" fillId="0" borderId="0" xfId="0" applyFont="1" applyFill="1" applyBorder="1" applyAlignment="1" applyProtection="1">
      <alignment horizontal="right" vertical="center"/>
    </xf>
    <xf numFmtId="0" fontId="3" fillId="0" borderId="4" xfId="0" applyFont="1" applyBorder="1" applyAlignment="1" applyProtection="1">
      <alignment vertical="center"/>
    </xf>
    <xf numFmtId="0" fontId="38" fillId="0" borderId="0" xfId="0" applyFont="1" applyFill="1" applyBorder="1" applyAlignment="1" applyProtection="1">
      <alignment horizontal="left" vertical="center"/>
    </xf>
    <xf numFmtId="0" fontId="38" fillId="0" borderId="0" xfId="0" applyFont="1" applyFill="1" applyBorder="1" applyAlignment="1" applyProtection="1">
      <alignment vertical="center" wrapText="1"/>
    </xf>
    <xf numFmtId="0" fontId="3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74" fillId="0" borderId="0" xfId="0" applyFont="1" applyAlignment="1" applyProtection="1">
      <alignment vertical="center" wrapText="1"/>
    </xf>
    <xf numFmtId="0" fontId="3" fillId="0" borderId="0" xfId="0" applyFont="1" applyAlignment="1" applyProtection="1">
      <alignment vertical="center" wrapText="1"/>
    </xf>
    <xf numFmtId="0" fontId="52" fillId="0" borderId="4" xfId="0" applyFont="1" applyBorder="1" applyAlignment="1" applyProtection="1">
      <alignment vertical="center" wrapText="1"/>
    </xf>
    <xf numFmtId="0" fontId="3" fillId="0" borderId="0" xfId="0" applyFont="1" applyFill="1" applyBorder="1" applyAlignment="1" applyProtection="1">
      <alignment horizontal="left" vertical="top" wrapText="1"/>
    </xf>
    <xf numFmtId="0" fontId="38"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0" fontId="71" fillId="0" borderId="4" xfId="0" applyFont="1" applyBorder="1" applyAlignment="1" applyProtection="1">
      <alignment horizontal="left" vertical="center"/>
    </xf>
    <xf numFmtId="0" fontId="3" fillId="0" borderId="0" xfId="0" applyFont="1" applyFill="1" applyBorder="1" applyAlignment="1" applyProtection="1">
      <alignment horizontal="right" wrapText="1"/>
    </xf>
    <xf numFmtId="0" fontId="38" fillId="0" borderId="0" xfId="0" applyFont="1" applyBorder="1" applyAlignment="1" applyProtection="1"/>
    <xf numFmtId="0" fontId="50" fillId="0" borderId="0" xfId="0" applyFont="1" applyAlignment="1" applyProtection="1">
      <alignment horizontal="center"/>
    </xf>
    <xf numFmtId="0" fontId="3" fillId="0" borderId="0" xfId="0" applyFont="1" applyAlignment="1" applyProtection="1">
      <alignment horizontal="center" wrapText="1"/>
    </xf>
    <xf numFmtId="0" fontId="58" fillId="0" borderId="0" xfId="0" applyFont="1" applyFill="1" applyBorder="1" applyAlignment="1" applyProtection="1">
      <alignment horizontal="right" wrapText="1"/>
    </xf>
    <xf numFmtId="0" fontId="21" fillId="0" borderId="0" xfId="0" applyFont="1" applyFill="1" applyBorder="1" applyAlignment="1" applyProtection="1">
      <alignment horizontal="left" wrapText="1"/>
    </xf>
    <xf numFmtId="0" fontId="55" fillId="0" borderId="6" xfId="0" applyFont="1" applyFill="1" applyBorder="1" applyAlignment="1" applyProtection="1">
      <alignment horizontal="left" wrapText="1"/>
    </xf>
    <xf numFmtId="0" fontId="3" fillId="0" borderId="0" xfId="0" applyFont="1" applyAlignment="1" applyProtection="1">
      <alignment horizontal="center" vertical="center" wrapText="1"/>
    </xf>
    <xf numFmtId="0" fontId="58" fillId="0" borderId="0" xfId="0" applyFont="1" applyFill="1" applyBorder="1" applyAlignment="1" applyProtection="1">
      <alignment horizontal="right" vertical="center" wrapText="1"/>
    </xf>
    <xf numFmtId="0" fontId="59" fillId="0" borderId="0" xfId="0" applyFont="1" applyFill="1" applyBorder="1" applyAlignment="1" applyProtection="1">
      <alignment horizontal="right" vertical="center" wrapText="1"/>
    </xf>
    <xf numFmtId="0" fontId="71" fillId="0" borderId="6" xfId="0" applyFont="1" applyFill="1" applyBorder="1" applyAlignment="1" applyProtection="1">
      <alignment horizontal="left" vertical="center"/>
    </xf>
    <xf numFmtId="0" fontId="71" fillId="0" borderId="6" xfId="0" applyFont="1" applyFill="1" applyBorder="1" applyAlignment="1" applyProtection="1">
      <alignment horizontal="right" vertical="center"/>
    </xf>
    <xf numFmtId="0" fontId="52" fillId="0" borderId="0" xfId="0" applyFont="1" applyFill="1" applyBorder="1" applyAlignment="1" applyProtection="1"/>
    <xf numFmtId="0" fontId="58" fillId="0" borderId="0" xfId="0" applyFont="1" applyFill="1" applyBorder="1" applyAlignment="1" applyProtection="1">
      <alignment horizontal="center" wrapText="1"/>
    </xf>
    <xf numFmtId="0" fontId="58" fillId="0" borderId="0" xfId="0" applyFont="1" applyAlignment="1" applyProtection="1">
      <alignment wrapText="1"/>
    </xf>
    <xf numFmtId="0" fontId="58" fillId="0" borderId="0" xfId="0" applyFont="1" applyFill="1" applyBorder="1" applyAlignment="1" applyProtection="1">
      <alignment horizontal="left" wrapText="1"/>
    </xf>
    <xf numFmtId="0" fontId="71" fillId="0" borderId="6" xfId="0" applyFont="1" applyFill="1" applyBorder="1" applyAlignment="1" applyProtection="1">
      <alignment horizontal="left" vertical="top"/>
    </xf>
    <xf numFmtId="0" fontId="52" fillId="0" borderId="0" xfId="0" applyFont="1" applyBorder="1" applyAlignment="1" applyProtection="1"/>
    <xf numFmtId="0" fontId="58" fillId="0" borderId="0" xfId="0" applyFont="1" applyFill="1" applyBorder="1" applyAlignment="1" applyProtection="1">
      <alignment horizontal="left"/>
    </xf>
    <xf numFmtId="0" fontId="3" fillId="0" borderId="6" xfId="0" applyFont="1" applyBorder="1" applyAlignment="1" applyProtection="1">
      <alignment horizontal="center" wrapText="1"/>
    </xf>
    <xf numFmtId="0" fontId="22" fillId="2" borderId="0" xfId="0" applyFont="1" applyFill="1" applyBorder="1" applyAlignment="1" applyProtection="1">
      <alignment horizontal="left" vertical="top" wrapText="1"/>
    </xf>
    <xf numFmtId="0" fontId="58" fillId="0" borderId="0" xfId="0" applyFont="1" applyFill="1" applyBorder="1" applyAlignment="1" applyProtection="1">
      <alignment horizontal="center" vertical="top" wrapText="1"/>
    </xf>
    <xf numFmtId="0" fontId="38" fillId="0" borderId="0" xfId="0" applyFont="1" applyBorder="1" applyAlignment="1" applyProtection="1">
      <alignment vertical="top"/>
    </xf>
    <xf numFmtId="0" fontId="58" fillId="0" borderId="0" xfId="0" applyFont="1" applyAlignment="1" applyProtection="1">
      <alignment vertical="top" wrapText="1"/>
    </xf>
    <xf numFmtId="0" fontId="3" fillId="0" borderId="6" xfId="0" applyFont="1" applyBorder="1" applyAlignment="1" applyProtection="1">
      <alignment horizontal="center" vertical="top" wrapText="1"/>
    </xf>
    <xf numFmtId="0" fontId="49" fillId="0" borderId="0" xfId="0" applyFont="1" applyAlignment="1" applyProtection="1">
      <alignment horizontal="right" vertical="center" wrapText="1"/>
    </xf>
    <xf numFmtId="0" fontId="66" fillId="0" borderId="0" xfId="0" applyFont="1" applyAlignment="1" applyProtection="1">
      <alignment horizontal="center" vertical="center" wrapText="1"/>
    </xf>
    <xf numFmtId="0" fontId="20" fillId="2" borderId="0" xfId="0" applyFont="1" applyFill="1" applyBorder="1" applyAlignment="1" applyProtection="1">
      <alignment horizontal="left" vertical="center" wrapText="1"/>
    </xf>
    <xf numFmtId="0" fontId="17" fillId="0" borderId="13" xfId="0" applyFont="1" applyBorder="1" applyAlignment="1" applyProtection="1">
      <alignment horizontal="center" vertical="center" wrapText="1"/>
    </xf>
    <xf numFmtId="0" fontId="19" fillId="0" borderId="5" xfId="0" applyFont="1" applyBorder="1" applyAlignment="1" applyProtection="1">
      <alignment horizontal="right" vertical="top" wrapText="1"/>
    </xf>
    <xf numFmtId="0" fontId="12" fillId="0" borderId="5" xfId="0" applyFont="1" applyBorder="1" applyAlignment="1" applyProtection="1">
      <alignment vertical="top" wrapText="1"/>
    </xf>
    <xf numFmtId="0" fontId="12" fillId="0" borderId="5" xfId="0" applyFont="1" applyBorder="1" applyAlignment="1" applyProtection="1">
      <alignment horizontal="center" vertical="top" wrapText="1"/>
    </xf>
    <xf numFmtId="0" fontId="12" fillId="0" borderId="5"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2" fillId="0" borderId="15" xfId="0" applyFont="1" applyBorder="1" applyAlignment="1" applyProtection="1">
      <alignment horizontal="center" vertical="top" wrapText="1"/>
    </xf>
    <xf numFmtId="0" fontId="20" fillId="2" borderId="0" xfId="0" applyFont="1" applyFill="1" applyBorder="1" applyAlignment="1" applyProtection="1">
      <alignment horizontal="right" vertical="center" wrapText="1"/>
    </xf>
    <xf numFmtId="0" fontId="20" fillId="2" borderId="0"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horizontal="right"/>
    </xf>
    <xf numFmtId="0" fontId="0" fillId="0" borderId="0" xfId="0" applyAlignment="1" applyProtection="1">
      <alignment horizontal="center"/>
    </xf>
    <xf numFmtId="0" fontId="72" fillId="0" borderId="0" xfId="0" applyFont="1" applyProtection="1"/>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center" vertical="center"/>
    </xf>
    <xf numFmtId="0" fontId="7" fillId="2" borderId="0" xfId="0" applyFont="1" applyFill="1" applyAlignment="1" applyProtection="1">
      <alignment horizontal="left"/>
    </xf>
    <xf numFmtId="0" fontId="23" fillId="0" borderId="2" xfId="0" applyFont="1" applyBorder="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wrapText="1"/>
    </xf>
    <xf numFmtId="0" fontId="25" fillId="0" borderId="0" xfId="0" applyFont="1" applyFill="1" applyBorder="1" applyAlignment="1" applyProtection="1">
      <alignment horizontal="left"/>
    </xf>
    <xf numFmtId="0" fontId="12" fillId="0" borderId="0" xfId="0" applyFont="1" applyBorder="1" applyAlignment="1" applyProtection="1">
      <alignment vertical="top" wrapText="1"/>
    </xf>
    <xf numFmtId="0" fontId="12" fillId="0" borderId="0" xfId="0" applyFont="1" applyFill="1" applyBorder="1" applyAlignment="1" applyProtection="1">
      <alignment horizontal="left" vertical="top" wrapText="1"/>
    </xf>
    <xf numFmtId="0" fontId="5" fillId="0" borderId="0" xfId="0" applyFont="1" applyBorder="1" applyAlignment="1" applyProtection="1">
      <alignment vertical="top" wrapText="1"/>
    </xf>
    <xf numFmtId="0" fontId="9" fillId="0" borderId="4" xfId="0" applyFont="1" applyFill="1" applyBorder="1" applyAlignment="1" applyProtection="1"/>
    <xf numFmtId="0" fontId="3" fillId="0" borderId="6" xfId="0" applyFont="1" applyBorder="1" applyAlignment="1" applyProtection="1">
      <alignment wrapText="1"/>
    </xf>
    <xf numFmtId="0" fontId="9" fillId="2" borderId="0" xfId="0" applyFont="1" applyFill="1" applyBorder="1" applyAlignment="1" applyProtection="1">
      <alignment horizontal="left"/>
    </xf>
    <xf numFmtId="0" fontId="53" fillId="2" borderId="0" xfId="0" applyFont="1" applyFill="1" applyAlignment="1" applyProtection="1">
      <alignment horizontal="left" vertical="center"/>
    </xf>
    <xf numFmtId="0" fontId="40" fillId="0" borderId="5" xfId="0" applyFont="1" applyFill="1" applyBorder="1" applyAlignment="1" applyProtection="1">
      <alignment horizontal="center" vertical="center" wrapText="1"/>
    </xf>
    <xf numFmtId="0" fontId="53" fillId="2" borderId="0" xfId="0" applyFont="1" applyFill="1" applyAlignment="1" applyProtection="1">
      <alignment horizontal="left"/>
    </xf>
    <xf numFmtId="0" fontId="17" fillId="0" borderId="5" xfId="0" applyFont="1" applyBorder="1" applyAlignment="1" applyProtection="1">
      <alignment horizontal="center" vertical="center" wrapText="1"/>
    </xf>
    <xf numFmtId="0" fontId="12" fillId="0" borderId="5" xfId="0" applyFont="1" applyBorder="1" applyAlignment="1" applyProtection="1">
      <alignment horizontal="left" vertical="top" wrapText="1"/>
    </xf>
    <xf numFmtId="0" fontId="19" fillId="0" borderId="0" xfId="0" applyFont="1" applyAlignment="1" applyProtection="1">
      <alignment horizontal="right" vertical="top" wrapText="1"/>
    </xf>
    <xf numFmtId="0" fontId="12" fillId="0" borderId="0" xfId="0" applyFont="1" applyAlignment="1" applyProtection="1">
      <alignment horizontal="center" vertical="top" wrapText="1"/>
    </xf>
    <xf numFmtId="0" fontId="57" fillId="2" borderId="0" xfId="0" applyFont="1" applyFill="1" applyBorder="1" applyAlignment="1" applyProtection="1">
      <alignment horizontal="left" wrapText="1"/>
    </xf>
    <xf numFmtId="0" fontId="56"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xf>
    <xf numFmtId="0" fontId="63" fillId="2" borderId="0" xfId="0" applyFont="1" applyFill="1" applyAlignment="1" applyProtection="1">
      <alignment horizontal="left" vertical="center"/>
    </xf>
    <xf numFmtId="0" fontId="14" fillId="0" borderId="0" xfId="0" applyFont="1" applyFill="1" applyBorder="1" applyAlignment="1" applyProtection="1">
      <alignment horizontal="left" vertical="center"/>
    </xf>
    <xf numFmtId="0" fontId="3" fillId="0" borderId="0" xfId="0" applyFont="1" applyBorder="1" applyAlignment="1" applyProtection="1">
      <alignment horizontal="center" vertical="center" wrapText="1"/>
    </xf>
    <xf numFmtId="0" fontId="14" fillId="0" borderId="0" xfId="0" applyFont="1" applyFill="1" applyBorder="1" applyAlignment="1" applyProtection="1">
      <alignment horizontal="left"/>
    </xf>
    <xf numFmtId="0" fontId="22" fillId="2" borderId="0" xfId="0" applyFont="1" applyFill="1" applyBorder="1" applyAlignment="1" applyProtection="1">
      <alignment horizontal="center" vertical="center" wrapText="1"/>
    </xf>
    <xf numFmtId="0" fontId="58" fillId="2" borderId="0" xfId="0" applyFont="1" applyFill="1" applyBorder="1" applyAlignment="1" applyProtection="1">
      <alignment horizontal="left" vertical="center" wrapText="1"/>
    </xf>
    <xf numFmtId="0" fontId="22" fillId="2" borderId="0" xfId="0" applyFont="1" applyFill="1" applyBorder="1" applyAlignment="1" applyProtection="1">
      <alignment vertical="center" wrapText="1"/>
    </xf>
    <xf numFmtId="0" fontId="67" fillId="0" borderId="2" xfId="0" applyFont="1" applyFill="1" applyBorder="1" applyAlignment="1" applyProtection="1">
      <alignment horizontal="left"/>
    </xf>
    <xf numFmtId="0" fontId="26" fillId="0" borderId="0" xfId="0" applyFont="1" applyFill="1" applyBorder="1" applyAlignment="1" applyProtection="1">
      <alignment horizontal="left" vertical="top" wrapText="1"/>
    </xf>
    <xf numFmtId="0" fontId="12" fillId="0" borderId="0" xfId="0" applyFont="1" applyFill="1" applyAlignment="1" applyProtection="1">
      <alignment horizontal="left" vertical="top" wrapText="1"/>
    </xf>
    <xf numFmtId="0" fontId="24" fillId="0" borderId="25" xfId="0" applyFont="1" applyFill="1" applyBorder="1" applyAlignment="1" applyProtection="1"/>
    <xf numFmtId="0" fontId="14" fillId="0" borderId="25" xfId="0" applyFont="1" applyFill="1" applyBorder="1" applyAlignment="1" applyProtection="1">
      <alignment horizontal="left"/>
    </xf>
    <xf numFmtId="0" fontId="21" fillId="0" borderId="25" xfId="0" applyFont="1" applyFill="1" applyBorder="1" applyAlignment="1" applyProtection="1">
      <alignment horizontal="left"/>
    </xf>
    <xf numFmtId="0" fontId="21" fillId="0" borderId="25" xfId="0" applyFont="1" applyBorder="1" applyAlignment="1" applyProtection="1">
      <alignment horizontal="left" wrapText="1"/>
    </xf>
    <xf numFmtId="0" fontId="50" fillId="0" borderId="5" xfId="0"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xf>
    <xf numFmtId="0" fontId="30" fillId="0" borderId="4" xfId="0" applyFont="1" applyFill="1" applyBorder="1" applyAlignment="1" applyProtection="1"/>
    <xf numFmtId="0" fontId="40" fillId="0" borderId="21" xfId="0" applyFont="1" applyBorder="1" applyAlignment="1" applyProtection="1">
      <alignment horizontal="center" vertical="center" wrapText="1"/>
    </xf>
    <xf numFmtId="0" fontId="40" fillId="0" borderId="23" xfId="0" applyFont="1" applyBorder="1" applyAlignment="1" applyProtection="1">
      <alignment horizontal="center" vertical="center" wrapText="1"/>
    </xf>
    <xf numFmtId="0" fontId="32" fillId="0" borderId="0" xfId="0" applyFont="1" applyFill="1" applyBorder="1" applyAlignment="1" applyProtection="1"/>
    <xf numFmtId="0" fontId="24" fillId="0" borderId="0" xfId="0" applyFont="1" applyFill="1" applyBorder="1" applyAlignment="1" applyProtection="1"/>
    <xf numFmtId="0" fontId="21" fillId="0" borderId="0" xfId="0" applyFont="1" applyFill="1" applyBorder="1" applyAlignment="1" applyProtection="1">
      <alignment horizontal="left"/>
    </xf>
    <xf numFmtId="0" fontId="21" fillId="0" borderId="0" xfId="0" applyFont="1" applyBorder="1" applyAlignment="1" applyProtection="1">
      <alignment horizontal="left" wrapText="1"/>
    </xf>
    <xf numFmtId="0" fontId="12" fillId="0" borderId="5"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2" fillId="0" borderId="0" xfId="0" applyFont="1" applyAlignment="1" applyProtection="1">
      <alignment horizontal="left" vertical="center" wrapText="1"/>
    </xf>
    <xf numFmtId="0" fontId="23" fillId="0" borderId="3" xfId="0" applyFont="1" applyBorder="1" applyAlignment="1" applyProtection="1"/>
    <xf numFmtId="0" fontId="36" fillId="0" borderId="0" xfId="0" applyFont="1" applyFill="1" applyBorder="1" applyAlignment="1" applyProtection="1">
      <alignment horizontal="left" vertical="top"/>
    </xf>
    <xf numFmtId="0" fontId="12" fillId="0" borderId="4" xfId="0" applyFont="1" applyBorder="1" applyAlignment="1" applyProtection="1">
      <alignment vertical="center" wrapText="1"/>
    </xf>
    <xf numFmtId="0" fontId="3" fillId="0" borderId="6" xfId="0" applyFont="1" applyBorder="1" applyAlignment="1" applyProtection="1">
      <alignment vertical="center" wrapText="1"/>
    </xf>
    <xf numFmtId="0" fontId="12" fillId="0" borderId="0" xfId="0" applyFont="1" applyAlignment="1" applyProtection="1">
      <alignment vertical="center" wrapText="1"/>
    </xf>
    <xf numFmtId="0" fontId="9" fillId="0" borderId="0" xfId="0" applyFont="1" applyFill="1" applyBorder="1" applyAlignment="1" applyProtection="1"/>
    <xf numFmtId="0" fontId="30" fillId="0" borderId="0" xfId="0" applyFont="1" applyFill="1" applyBorder="1" applyAlignment="1" applyProtection="1"/>
    <xf numFmtId="49" fontId="41" fillId="0" borderId="0" xfId="0" applyNumberFormat="1" applyFont="1" applyFill="1" applyBorder="1" applyAlignment="1" applyProtection="1">
      <alignment horizontal="left" vertical="top" wrapText="1"/>
    </xf>
    <xf numFmtId="0" fontId="21" fillId="0" borderId="0" xfId="0" applyFont="1" applyFill="1" applyBorder="1" applyAlignment="1" applyProtection="1">
      <alignment horizontal="left" vertical="center"/>
    </xf>
    <xf numFmtId="0" fontId="59" fillId="0" borderId="0" xfId="0" applyFont="1" applyAlignment="1" applyProtection="1">
      <alignment horizontal="center" vertical="center" wrapText="1"/>
    </xf>
    <xf numFmtId="0" fontId="58" fillId="0" borderId="0" xfId="0" applyFont="1" applyFill="1" applyBorder="1" applyAlignment="1" applyProtection="1">
      <alignment horizontal="left" vertical="center" wrapText="1"/>
    </xf>
    <xf numFmtId="0" fontId="46" fillId="0" borderId="0" xfId="3"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48" fillId="0" borderId="0" xfId="0" applyFont="1" applyFill="1" applyBorder="1" applyAlignment="1" applyProtection="1">
      <alignment horizontal="left" vertical="top" wrapText="1"/>
    </xf>
    <xf numFmtId="0" fontId="38" fillId="0" borderId="0" xfId="0" applyFont="1" applyFill="1" applyBorder="1" applyAlignment="1" applyProtection="1">
      <alignment horizontal="right" vertical="center" wrapText="1"/>
    </xf>
    <xf numFmtId="0" fontId="38" fillId="0" borderId="0" xfId="0" applyFont="1" applyFill="1" applyBorder="1" applyAlignment="1" applyProtection="1">
      <alignment horizontal="right" vertical="top" wrapText="1"/>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22" fillId="2" borderId="2" xfId="0" applyFont="1" applyFill="1" applyBorder="1" applyAlignment="1" applyProtection="1">
      <alignment horizontal="left" vertical="center" wrapText="1"/>
    </xf>
    <xf numFmtId="0" fontId="47" fillId="0" borderId="0" xfId="0" applyFont="1" applyFill="1" applyBorder="1" applyAlignment="1" applyProtection="1">
      <alignment vertical="top"/>
    </xf>
    <xf numFmtId="0" fontId="65" fillId="0" borderId="0" xfId="0" applyFont="1" applyFill="1" applyBorder="1" applyAlignment="1" applyProtection="1">
      <alignment vertical="center" wrapText="1"/>
    </xf>
    <xf numFmtId="0" fontId="40" fillId="0" borderId="51" xfId="0" applyFont="1" applyBorder="1" applyAlignment="1" applyProtection="1">
      <alignment horizontal="center" vertical="center" wrapText="1"/>
    </xf>
    <xf numFmtId="0" fontId="48" fillId="0" borderId="23"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49"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5" xfId="0" applyFont="1" applyBorder="1" applyAlignment="1" applyProtection="1">
      <alignment horizontal="center" vertical="center" wrapText="1"/>
      <protection locked="0"/>
    </xf>
    <xf numFmtId="0" fontId="48" fillId="0" borderId="43"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74" fillId="0" borderId="0" xfId="0" applyFont="1" applyBorder="1" applyAlignment="1" applyProtection="1">
      <alignment vertical="center" wrapText="1"/>
    </xf>
    <xf numFmtId="0" fontId="3" fillId="2" borderId="5" xfId="0" applyFont="1" applyFill="1" applyBorder="1" applyAlignment="1" applyProtection="1">
      <alignment horizontal="left" wrapText="1"/>
    </xf>
    <xf numFmtId="0" fontId="74" fillId="2" borderId="5" xfId="0" applyFont="1" applyFill="1" applyBorder="1" applyAlignment="1" applyProtection="1">
      <alignment wrapText="1"/>
    </xf>
    <xf numFmtId="0" fontId="39" fillId="0" borderId="0" xfId="0" applyFont="1" applyFill="1" applyBorder="1" applyAlignment="1" applyProtection="1">
      <alignment vertical="top"/>
    </xf>
    <xf numFmtId="0" fontId="13" fillId="5" borderId="30" xfId="0" applyFont="1" applyFill="1" applyBorder="1" applyAlignment="1" applyProtection="1">
      <alignment horizontal="left" vertical="top"/>
    </xf>
    <xf numFmtId="0" fontId="0" fillId="0" borderId="0" xfId="0" applyAlignment="1">
      <alignment wrapText="1"/>
    </xf>
    <xf numFmtId="0" fontId="77" fillId="10" borderId="7" xfId="0" applyFont="1" applyFill="1" applyBorder="1" applyAlignment="1">
      <alignment horizontal="center" vertical="center" wrapText="1"/>
    </xf>
    <xf numFmtId="0" fontId="77" fillId="11" borderId="16" xfId="0" applyFont="1" applyFill="1" applyBorder="1" applyAlignment="1">
      <alignment horizontal="center" vertical="center" wrapText="1"/>
    </xf>
    <xf numFmtId="0" fontId="78" fillId="3" borderId="16" xfId="0" applyFont="1" applyFill="1" applyBorder="1" applyAlignment="1">
      <alignment horizontal="center" vertical="center" wrapText="1"/>
    </xf>
    <xf numFmtId="0" fontId="77" fillId="6" borderId="16" xfId="0" applyFont="1" applyFill="1" applyBorder="1" applyAlignment="1">
      <alignment horizontal="center" vertical="center" wrapText="1"/>
    </xf>
    <xf numFmtId="0" fontId="79" fillId="12" borderId="16" xfId="0" applyFont="1" applyFill="1" applyBorder="1" applyAlignment="1">
      <alignment horizontal="center" vertical="center" wrapText="1"/>
    </xf>
    <xf numFmtId="0" fontId="0" fillId="0" borderId="0" xfId="0" applyAlignment="1">
      <alignment horizontal="center"/>
    </xf>
    <xf numFmtId="0" fontId="69" fillId="5" borderId="52" xfId="0" applyFont="1" applyFill="1" applyBorder="1" applyAlignment="1">
      <alignment horizontal="center" vertical="center"/>
    </xf>
    <xf numFmtId="0" fontId="69" fillId="5" borderId="53" xfId="0" applyFont="1" applyFill="1" applyBorder="1" applyAlignment="1">
      <alignment horizontal="center" vertical="center"/>
    </xf>
    <xf numFmtId="0" fontId="69" fillId="5" borderId="3"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9" fontId="0" fillId="0" borderId="0" xfId="1" applyFont="1" applyAlignment="1">
      <alignment horizontal="center"/>
    </xf>
    <xf numFmtId="9" fontId="0" fillId="0" borderId="0" xfId="0" applyNumberFormat="1" applyAlignment="1">
      <alignment horizontal="center"/>
    </xf>
    <xf numFmtId="0" fontId="0" fillId="13" borderId="0" xfId="0" applyFill="1"/>
    <xf numFmtId="0" fontId="69" fillId="5" borderId="0" xfId="0" applyFont="1" applyFill="1" applyBorder="1" applyAlignment="1">
      <alignment horizontal="left" vertical="center"/>
    </xf>
    <xf numFmtId="0" fontId="69" fillId="5" borderId="0" xfId="0" applyFont="1" applyFill="1" applyBorder="1" applyAlignment="1">
      <alignment horizontal="center" vertical="center"/>
    </xf>
    <xf numFmtId="0" fontId="80" fillId="0" borderId="0" xfId="0" applyFont="1" applyFill="1"/>
    <xf numFmtId="9" fontId="11" fillId="0" borderId="0" xfId="1" applyFont="1" applyFill="1" applyAlignment="1">
      <alignment horizontal="center"/>
    </xf>
    <xf numFmtId="0" fontId="11" fillId="0" borderId="0" xfId="0" applyFont="1" applyFill="1" applyAlignment="1">
      <alignment horizontal="center"/>
    </xf>
    <xf numFmtId="0" fontId="37" fillId="0" borderId="0" xfId="0" applyFont="1" applyFill="1" applyBorder="1" applyAlignment="1" applyProtection="1">
      <alignment horizontal="left" vertical="center" wrapText="1"/>
    </xf>
    <xf numFmtId="0" fontId="82" fillId="13" borderId="0" xfId="0" applyFont="1" applyFill="1" applyBorder="1" applyAlignment="1" applyProtection="1">
      <alignment horizontal="left" vertical="center" wrapText="1"/>
    </xf>
    <xf numFmtId="0" fontId="20" fillId="13" borderId="0" xfId="0" applyFont="1" applyFill="1" applyBorder="1" applyAlignment="1" applyProtection="1">
      <alignment horizontal="left" vertical="center" wrapText="1"/>
    </xf>
    <xf numFmtId="0" fontId="17" fillId="0" borderId="0" xfId="0" applyFont="1" applyBorder="1" applyAlignment="1" applyProtection="1">
      <alignment horizontal="center" vertical="center" wrapText="1"/>
    </xf>
    <xf numFmtId="0" fontId="82" fillId="2" borderId="14" xfId="0" applyFont="1" applyFill="1" applyBorder="1" applyAlignment="1" applyProtection="1">
      <alignment horizontal="left" vertical="center" wrapText="1"/>
    </xf>
    <xf numFmtId="0" fontId="9" fillId="13" borderId="0" xfId="0" applyFont="1" applyFill="1" applyBorder="1" applyAlignment="1" applyProtection="1">
      <alignment horizontal="left"/>
    </xf>
    <xf numFmtId="0" fontId="12" fillId="0" borderId="6" xfId="0" applyFont="1" applyBorder="1" applyAlignment="1" applyProtection="1">
      <alignment vertical="top" wrapText="1"/>
    </xf>
    <xf numFmtId="0" fontId="20" fillId="13" borderId="4" xfId="0" applyFont="1" applyFill="1" applyBorder="1" applyAlignment="1" applyProtection="1">
      <alignment horizontal="left" vertical="center" wrapText="1"/>
    </xf>
    <xf numFmtId="0" fontId="20" fillId="13" borderId="6" xfId="0" applyFont="1" applyFill="1" applyBorder="1" applyAlignment="1" applyProtection="1">
      <alignment horizontal="left" vertical="center" wrapText="1"/>
    </xf>
    <xf numFmtId="0" fontId="59" fillId="0" borderId="0" xfId="0" applyFont="1" applyAlignment="1" applyProtection="1">
      <alignment vertical="center" wrapText="1"/>
    </xf>
    <xf numFmtId="0" fontId="10" fillId="13" borderId="1" xfId="0" applyFont="1" applyFill="1" applyBorder="1" applyAlignment="1" applyProtection="1">
      <alignment wrapText="1"/>
    </xf>
    <xf numFmtId="0" fontId="67" fillId="13" borderId="2" xfId="0" applyFont="1" applyFill="1" applyBorder="1" applyAlignment="1" applyProtection="1">
      <alignment horizontal="left"/>
    </xf>
    <xf numFmtId="0" fontId="8" fillId="13" borderId="3" xfId="0" applyFont="1" applyFill="1" applyBorder="1" applyAlignment="1" applyProtection="1">
      <alignment horizontal="left" wrapText="1"/>
    </xf>
    <xf numFmtId="0" fontId="9" fillId="13" borderId="4" xfId="0" applyFont="1" applyFill="1" applyBorder="1" applyAlignment="1" applyProtection="1"/>
    <xf numFmtId="0" fontId="3" fillId="13" borderId="6" xfId="0" applyFont="1" applyFill="1" applyBorder="1" applyAlignment="1" applyProtection="1">
      <alignment wrapText="1"/>
    </xf>
    <xf numFmtId="0" fontId="17" fillId="13" borderId="13" xfId="0" applyFont="1" applyFill="1" applyBorder="1" applyAlignment="1" applyProtection="1">
      <alignment horizontal="center" vertical="center" wrapText="1"/>
    </xf>
    <xf numFmtId="0" fontId="17" fillId="13" borderId="5" xfId="0" applyFont="1" applyFill="1" applyBorder="1" applyAlignment="1" applyProtection="1">
      <alignment horizontal="center" vertical="center" wrapText="1"/>
    </xf>
    <xf numFmtId="0" fontId="19" fillId="13" borderId="5" xfId="0" applyFont="1" applyFill="1" applyBorder="1" applyAlignment="1" applyProtection="1">
      <alignment horizontal="right" vertical="top" wrapText="1"/>
    </xf>
    <xf numFmtId="0" fontId="12" fillId="13" borderId="15" xfId="0" applyFont="1" applyFill="1" applyBorder="1" applyAlignment="1" applyProtection="1">
      <alignment horizontal="center" vertical="top" wrapText="1"/>
    </xf>
    <xf numFmtId="0" fontId="40" fillId="13" borderId="31" xfId="0" applyFont="1" applyFill="1" applyBorder="1" applyAlignment="1" applyProtection="1">
      <alignment horizontal="left" vertical="center"/>
    </xf>
    <xf numFmtId="0" fontId="9" fillId="2" borderId="0" xfId="0" applyFont="1" applyFill="1" applyAlignment="1" applyProtection="1">
      <alignment horizontal="left"/>
      <protection locked="0"/>
    </xf>
    <xf numFmtId="0" fontId="30" fillId="13" borderId="4" xfId="0" applyFont="1" applyFill="1" applyBorder="1" applyAlignment="1" applyProtection="1">
      <protection locked="0"/>
    </xf>
    <xf numFmtId="0" fontId="3" fillId="13" borderId="6" xfId="0" applyFont="1" applyFill="1" applyBorder="1" applyAlignment="1" applyProtection="1">
      <alignment wrapText="1"/>
      <protection locked="0"/>
    </xf>
    <xf numFmtId="0" fontId="9" fillId="2" borderId="0" xfId="0" applyFont="1" applyFill="1" applyBorder="1" applyAlignment="1" applyProtection="1">
      <alignment horizontal="left"/>
      <protection locked="0"/>
    </xf>
    <xf numFmtId="0" fontId="0" fillId="13" borderId="0" xfId="0" applyFill="1" applyProtection="1">
      <protection locked="0"/>
    </xf>
    <xf numFmtId="0" fontId="3" fillId="13" borderId="17" xfId="0" applyFont="1" applyFill="1" applyBorder="1" applyAlignment="1" applyProtection="1">
      <alignment vertical="center" wrapText="1"/>
      <protection locked="0"/>
    </xf>
    <xf numFmtId="14" fontId="3" fillId="13" borderId="47" xfId="0" applyNumberFormat="1" applyFont="1" applyFill="1" applyBorder="1" applyAlignment="1" applyProtection="1">
      <alignment horizontal="center" vertical="center" wrapText="1"/>
      <protection locked="0"/>
    </xf>
    <xf numFmtId="0" fontId="3" fillId="13" borderId="18" xfId="0" applyFont="1" applyFill="1" applyBorder="1" applyAlignment="1" applyProtection="1">
      <alignment vertical="center" wrapText="1"/>
      <protection locked="0"/>
    </xf>
    <xf numFmtId="0" fontId="3" fillId="13" borderId="47" xfId="0" applyFont="1" applyFill="1" applyBorder="1" applyAlignment="1" applyProtection="1">
      <alignment horizontal="center" vertical="center" wrapText="1"/>
      <protection locked="0"/>
    </xf>
    <xf numFmtId="0" fontId="0" fillId="13" borderId="0" xfId="0" applyFill="1" applyBorder="1"/>
    <xf numFmtId="0" fontId="0" fillId="13" borderId="13" xfId="0" applyFill="1" applyBorder="1"/>
    <xf numFmtId="0" fontId="0" fillId="13" borderId="5" xfId="0" applyFill="1" applyBorder="1"/>
    <xf numFmtId="0" fontId="0" fillId="13" borderId="15" xfId="0" applyFill="1" applyBorder="1"/>
    <xf numFmtId="0" fontId="73" fillId="2" borderId="0" xfId="0" applyFont="1" applyFill="1" applyAlignment="1">
      <alignment vertical="top" wrapText="1"/>
    </xf>
    <xf numFmtId="0" fontId="27" fillId="2" borderId="0" xfId="0" applyFont="1" applyFill="1" applyAlignment="1">
      <alignment vertical="top" wrapText="1"/>
    </xf>
    <xf numFmtId="0" fontId="84" fillId="13" borderId="17" xfId="0" applyFont="1" applyFill="1" applyBorder="1" applyAlignment="1">
      <alignment horizontal="center" vertical="center" wrapText="1"/>
    </xf>
    <xf numFmtId="0" fontId="27" fillId="15" borderId="14" xfId="0" applyFont="1" applyFill="1" applyBorder="1" applyAlignment="1">
      <alignment vertical="top" wrapText="1"/>
    </xf>
    <xf numFmtId="0" fontId="27" fillId="6" borderId="14" xfId="0" applyFont="1" applyFill="1" applyBorder="1" applyAlignment="1">
      <alignment vertical="top" wrapText="1"/>
    </xf>
    <xf numFmtId="0" fontId="27" fillId="16" borderId="14" xfId="0" applyFont="1" applyFill="1" applyBorder="1" applyAlignment="1">
      <alignment vertical="top" wrapText="1"/>
    </xf>
    <xf numFmtId="0" fontId="27" fillId="14" borderId="14" xfId="0" applyFont="1" applyFill="1" applyBorder="1" applyAlignment="1">
      <alignment vertical="top" wrapText="1"/>
    </xf>
    <xf numFmtId="0" fontId="27" fillId="12" borderId="18" xfId="0" applyFont="1" applyFill="1" applyBorder="1" applyAlignment="1">
      <alignment vertical="top" wrapText="1"/>
    </xf>
    <xf numFmtId="0" fontId="48" fillId="2" borderId="5" xfId="0" applyFont="1" applyFill="1" applyBorder="1" applyAlignment="1" applyProtection="1">
      <alignment horizontal="left" vertical="top" wrapText="1"/>
    </xf>
    <xf numFmtId="0" fontId="48" fillId="0" borderId="1" xfId="0" applyFont="1" applyFill="1" applyBorder="1" applyAlignment="1" applyProtection="1">
      <alignment horizontal="left" vertical="top" wrapText="1"/>
    </xf>
    <xf numFmtId="0" fontId="38" fillId="0" borderId="8" xfId="0" applyFont="1" applyFill="1" applyBorder="1" applyAlignment="1" applyProtection="1">
      <alignment horizontal="center" vertical="center" wrapText="1"/>
    </xf>
    <xf numFmtId="0" fontId="38" fillId="0" borderId="4" xfId="0" applyFont="1" applyFill="1" applyBorder="1" applyAlignment="1" applyProtection="1">
      <alignment horizontal="center" vertical="center" wrapText="1"/>
    </xf>
    <xf numFmtId="0" fontId="21" fillId="0" borderId="13" xfId="0" applyFont="1" applyFill="1" applyBorder="1" applyAlignment="1" applyProtection="1">
      <alignment vertical="center" wrapText="1"/>
    </xf>
    <xf numFmtId="0" fontId="40" fillId="0" borderId="2" xfId="0" applyFont="1" applyFill="1" applyBorder="1" applyAlignment="1" applyProtection="1">
      <alignment horizontal="left" vertical="center"/>
    </xf>
    <xf numFmtId="0" fontId="74" fillId="0" borderId="3" xfId="0" applyFont="1" applyBorder="1" applyAlignment="1" applyProtection="1">
      <alignment vertical="center" wrapText="1"/>
    </xf>
    <xf numFmtId="0" fontId="74" fillId="0" borderId="6" xfId="0" applyFont="1" applyBorder="1" applyAlignment="1" applyProtection="1">
      <alignment vertical="center" wrapText="1"/>
    </xf>
    <xf numFmtId="0" fontId="3" fillId="0" borderId="5" xfId="0" applyFont="1" applyBorder="1" applyAlignment="1" applyProtection="1">
      <alignment horizontal="left" vertical="center" wrapText="1"/>
    </xf>
    <xf numFmtId="0" fontId="74" fillId="0" borderId="5" xfId="0" applyFont="1" applyBorder="1" applyAlignment="1" applyProtection="1">
      <alignment vertical="center" wrapText="1"/>
    </xf>
    <xf numFmtId="0" fontId="74" fillId="0" borderId="15" xfId="0" applyFont="1" applyBorder="1" applyAlignment="1" applyProtection="1">
      <alignment vertical="center" wrapText="1"/>
    </xf>
    <xf numFmtId="0" fontId="7"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22" fillId="0" borderId="0" xfId="0" applyFont="1" applyFill="1" applyBorder="1" applyAlignment="1" applyProtection="1">
      <alignment horizontal="left" wrapText="1"/>
    </xf>
    <xf numFmtId="0" fontId="2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12" fillId="13" borderId="4" xfId="0" applyFont="1" applyFill="1" applyBorder="1" applyAlignment="1" applyProtection="1">
      <alignment horizontal="left" vertical="center" wrapText="1"/>
    </xf>
    <xf numFmtId="0" fontId="83" fillId="13" borderId="0" xfId="0" applyFont="1" applyFill="1" applyBorder="1" applyAlignment="1" applyProtection="1">
      <alignment horizontal="left" vertical="center" wrapText="1"/>
    </xf>
    <xf numFmtId="0" fontId="12" fillId="13" borderId="6" xfId="0" applyFont="1" applyFill="1" applyBorder="1" applyAlignment="1" applyProtection="1">
      <alignment horizontal="left" vertical="center" wrapText="1"/>
    </xf>
    <xf numFmtId="0" fontId="0" fillId="13" borderId="0" xfId="0" applyFill="1" applyAlignment="1">
      <alignment horizontal="left" vertical="center"/>
    </xf>
    <xf numFmtId="0" fontId="3" fillId="0" borderId="16" xfId="0" applyFont="1" applyBorder="1" applyAlignment="1" applyProtection="1">
      <alignment horizontal="left" vertical="center" wrapText="1"/>
      <protection locked="0"/>
    </xf>
    <xf numFmtId="0" fontId="74" fillId="0" borderId="16" xfId="0" applyFont="1" applyBorder="1" applyAlignment="1" applyProtection="1">
      <alignment vertical="center" wrapText="1"/>
      <protection locked="0"/>
    </xf>
    <xf numFmtId="0" fontId="48" fillId="0" borderId="16" xfId="0" applyFont="1" applyFill="1" applyBorder="1" applyAlignment="1" applyProtection="1">
      <alignment horizontal="left" vertical="top" wrapText="1"/>
      <protection locked="0"/>
    </xf>
    <xf numFmtId="0" fontId="0" fillId="0" borderId="0" xfId="0" applyBorder="1"/>
    <xf numFmtId="0" fontId="35" fillId="0" borderId="0" xfId="0" applyFont="1" applyFill="1" applyBorder="1" applyAlignment="1">
      <alignment horizontal="left"/>
    </xf>
    <xf numFmtId="0" fontId="0" fillId="2" borderId="0" xfId="0" applyFill="1"/>
    <xf numFmtId="49" fontId="5" fillId="17" borderId="0" xfId="0" applyNumberFormat="1" applyFont="1" applyFill="1" applyBorder="1" applyAlignment="1" applyProtection="1">
      <alignment horizontal="left" vertical="top" wrapText="1"/>
    </xf>
    <xf numFmtId="0" fontId="13" fillId="5" borderId="8" xfId="0" applyFont="1" applyFill="1" applyBorder="1" applyAlignment="1" applyProtection="1">
      <alignment horizontal="left" vertical="top"/>
    </xf>
    <xf numFmtId="0" fontId="13" fillId="5" borderId="59" xfId="0" applyFont="1" applyFill="1" applyBorder="1" applyAlignment="1" applyProtection="1">
      <alignment horizontal="left" vertical="top"/>
    </xf>
    <xf numFmtId="0" fontId="29" fillId="13" borderId="16" xfId="0" applyFont="1" applyFill="1" applyBorder="1" applyAlignment="1">
      <alignment horizontal="left" vertical="top" wrapText="1"/>
    </xf>
    <xf numFmtId="0" fontId="29" fillId="13" borderId="16" xfId="0" applyFont="1" applyFill="1" applyBorder="1" applyAlignment="1">
      <alignment vertical="top" wrapText="1"/>
    </xf>
    <xf numFmtId="0" fontId="29" fillId="13" borderId="16" xfId="2" applyFont="1" applyFill="1" applyBorder="1" applyAlignment="1">
      <alignment vertical="top" wrapText="1"/>
    </xf>
    <xf numFmtId="0" fontId="51" fillId="13" borderId="16" xfId="0" applyFont="1" applyFill="1" applyBorder="1" applyAlignment="1">
      <alignment horizontal="left" vertical="top" wrapText="1"/>
    </xf>
    <xf numFmtId="0" fontId="51" fillId="13" borderId="16" xfId="0" applyFont="1" applyFill="1" applyBorder="1" applyAlignment="1">
      <alignment vertical="top" wrapText="1"/>
    </xf>
    <xf numFmtId="0" fontId="51" fillId="13" borderId="16" xfId="2" applyFont="1" applyFill="1" applyBorder="1" applyAlignment="1">
      <alignment vertical="top" wrapText="1"/>
    </xf>
    <xf numFmtId="0" fontId="51" fillId="13" borderId="16" xfId="0" applyFont="1" applyFill="1" applyBorder="1" applyAlignment="1">
      <alignment wrapText="1"/>
    </xf>
    <xf numFmtId="0" fontId="29" fillId="13" borderId="16" xfId="0" applyFont="1" applyFill="1" applyBorder="1" applyAlignment="1">
      <alignment wrapText="1"/>
    </xf>
    <xf numFmtId="0" fontId="51" fillId="13" borderId="16" xfId="0" applyFont="1" applyFill="1" applyBorder="1"/>
    <xf numFmtId="0" fontId="29" fillId="13" borderId="16" xfId="0" applyFont="1" applyFill="1" applyBorder="1"/>
    <xf numFmtId="0" fontId="29" fillId="13" borderId="0" xfId="0" applyFont="1" applyFill="1" applyBorder="1" applyAlignment="1">
      <alignment vertical="top" wrapText="1"/>
    </xf>
    <xf numFmtId="0" fontId="51" fillId="13" borderId="0" xfId="0" applyFont="1" applyFill="1" applyBorder="1" applyAlignment="1">
      <alignment vertical="top" wrapText="1"/>
    </xf>
    <xf numFmtId="0" fontId="29" fillId="13" borderId="0" xfId="0" applyFont="1" applyFill="1" applyBorder="1" applyAlignment="1">
      <alignment wrapText="1"/>
    </xf>
    <xf numFmtId="0" fontId="51" fillId="13" borderId="0" xfId="0" applyFont="1" applyFill="1" applyBorder="1" applyAlignment="1">
      <alignment wrapText="1"/>
    </xf>
    <xf numFmtId="0" fontId="51" fillId="13" borderId="0" xfId="0" applyFont="1" applyFill="1" applyBorder="1" applyAlignment="1">
      <alignment horizontal="left" vertical="top" wrapText="1"/>
    </xf>
    <xf numFmtId="0" fontId="51" fillId="13" borderId="0" xfId="2" applyFont="1" applyFill="1" applyBorder="1" applyAlignment="1">
      <alignment vertical="top" wrapText="1"/>
    </xf>
    <xf numFmtId="0" fontId="85" fillId="0" borderId="7" xfId="0" applyFont="1" applyBorder="1" applyAlignment="1" applyProtection="1">
      <alignment wrapText="1"/>
      <protection locked="0"/>
    </xf>
    <xf numFmtId="0" fontId="28" fillId="0" borderId="8" xfId="0" applyFont="1" applyBorder="1" applyAlignment="1" applyProtection="1">
      <alignment vertical="top" wrapText="1"/>
      <protection locked="0"/>
    </xf>
    <xf numFmtId="0" fontId="60" fillId="0" borderId="0" xfId="0" applyFont="1" applyFill="1" applyAlignment="1">
      <alignment wrapText="1"/>
    </xf>
    <xf numFmtId="0" fontId="33" fillId="0" borderId="0" xfId="0" applyFont="1" applyFill="1" applyAlignment="1">
      <alignment wrapText="1"/>
    </xf>
    <xf numFmtId="0" fontId="35"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Fill="1" applyBorder="1" applyAlignment="1">
      <alignment wrapText="1"/>
    </xf>
    <xf numFmtId="0" fontId="0" fillId="0" borderId="58" xfId="0" applyFont="1" applyBorder="1" applyAlignment="1">
      <alignment wrapText="1"/>
    </xf>
    <xf numFmtId="0" fontId="35" fillId="0" borderId="0" xfId="0" applyFont="1" applyFill="1" applyBorder="1" applyAlignment="1">
      <alignment horizontal="left" vertical="top" wrapText="1"/>
    </xf>
    <xf numFmtId="0" fontId="46" fillId="0" borderId="0" xfId="3" applyFill="1" applyAlignment="1" applyProtection="1">
      <alignment horizontal="left" vertical="center" wrapText="1"/>
    </xf>
    <xf numFmtId="0" fontId="58" fillId="0" borderId="0" xfId="0" applyFont="1" applyFill="1" applyBorder="1" applyAlignment="1" applyProtection="1">
      <alignment horizontal="center" vertical="center" wrapText="1"/>
    </xf>
    <xf numFmtId="0" fontId="59" fillId="0" borderId="0" xfId="0" applyFont="1" applyFill="1" applyBorder="1" applyAlignment="1" applyProtection="1">
      <alignment horizontal="center" vertical="center" wrapText="1"/>
    </xf>
    <xf numFmtId="0" fontId="51" fillId="4" borderId="16" xfId="0" applyFont="1" applyFill="1" applyBorder="1" applyAlignment="1">
      <alignment horizontal="left" vertical="top" wrapText="1"/>
    </xf>
    <xf numFmtId="0" fontId="51" fillId="4" borderId="16" xfId="0" applyFont="1" applyFill="1" applyBorder="1" applyAlignment="1">
      <alignment vertical="top" wrapText="1"/>
    </xf>
    <xf numFmtId="0" fontId="51" fillId="4" borderId="16" xfId="2" applyFont="1" applyFill="1" applyBorder="1" applyAlignment="1">
      <alignment vertical="top" wrapText="1"/>
    </xf>
    <xf numFmtId="0" fontId="51" fillId="4" borderId="16" xfId="0" applyFont="1" applyFill="1" applyBorder="1" applyAlignment="1">
      <alignment wrapText="1"/>
    </xf>
    <xf numFmtId="0" fontId="87" fillId="0" borderId="0" xfId="0" applyFont="1" applyFill="1" applyAlignment="1" applyProtection="1">
      <alignment vertical="top" wrapText="1"/>
    </xf>
    <xf numFmtId="0" fontId="88" fillId="0" borderId="16" xfId="0" applyFont="1" applyFill="1" applyBorder="1" applyAlignment="1" applyProtection="1">
      <alignment horizontal="center" vertical="center"/>
      <protection locked="0"/>
    </xf>
    <xf numFmtId="0" fontId="29" fillId="16" borderId="32" xfId="0" applyFont="1" applyFill="1" applyBorder="1" applyAlignment="1" applyProtection="1">
      <alignment horizontal="center" vertical="center"/>
      <protection locked="0"/>
    </xf>
    <xf numFmtId="0" fontId="29" fillId="2" borderId="16" xfId="0" applyFont="1" applyFill="1" applyBorder="1" applyAlignment="1">
      <alignment vertical="top" wrapText="1"/>
    </xf>
    <xf numFmtId="0" fontId="29" fillId="2" borderId="16" xfId="0" applyFont="1" applyFill="1" applyBorder="1" applyAlignment="1">
      <alignment horizontal="left" vertical="top" wrapText="1"/>
    </xf>
    <xf numFmtId="0" fontId="51" fillId="13" borderId="8" xfId="0" applyFont="1" applyFill="1" applyBorder="1" applyAlignment="1">
      <alignment vertical="top" wrapText="1"/>
    </xf>
    <xf numFmtId="0" fontId="12" fillId="17" borderId="8" xfId="0" applyFont="1" applyFill="1" applyBorder="1" applyAlignment="1" applyProtection="1">
      <alignment horizontal="left" vertical="center" wrapText="1"/>
      <protection locked="0"/>
    </xf>
    <xf numFmtId="0" fontId="12" fillId="17" borderId="60" xfId="0" applyFont="1" applyFill="1" applyBorder="1" applyAlignment="1" applyProtection="1">
      <alignment horizontal="left" vertical="center" wrapText="1"/>
      <protection locked="0"/>
    </xf>
    <xf numFmtId="0" fontId="81" fillId="17" borderId="8"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49" fontId="40" fillId="0" borderId="0" xfId="0" applyNumberFormat="1" applyFont="1" applyBorder="1" applyAlignment="1" applyProtection="1">
      <alignment horizontal="center" wrapText="1"/>
    </xf>
    <xf numFmtId="0" fontId="51" fillId="0" borderId="16" xfId="0" applyFont="1" applyFill="1" applyBorder="1" applyAlignment="1">
      <alignment vertical="top" wrapText="1"/>
    </xf>
    <xf numFmtId="0" fontId="51" fillId="7" borderId="16" xfId="0" applyFont="1" applyFill="1" applyBorder="1" applyAlignment="1">
      <alignment horizontal="left" vertical="top" wrapText="1"/>
    </xf>
    <xf numFmtId="0" fontId="51" fillId="7" borderId="16" xfId="0" applyFont="1" applyFill="1" applyBorder="1" applyAlignment="1">
      <alignment vertical="top" wrapText="1"/>
    </xf>
    <xf numFmtId="0" fontId="51" fillId="7" borderId="16" xfId="2" applyFont="1" applyFill="1" applyBorder="1" applyAlignment="1">
      <alignment vertical="top" wrapText="1"/>
    </xf>
    <xf numFmtId="0" fontId="40" fillId="13" borderId="2" xfId="0" applyFont="1" applyFill="1" applyBorder="1" applyAlignment="1" applyProtection="1">
      <alignment horizontal="left"/>
    </xf>
    <xf numFmtId="0" fontId="4" fillId="13" borderId="2" xfId="0" applyFont="1" applyFill="1" applyBorder="1" applyAlignment="1" applyProtection="1">
      <alignment horizontal="left"/>
    </xf>
    <xf numFmtId="0" fontId="23" fillId="13" borderId="2" xfId="0" applyFont="1" applyFill="1" applyBorder="1" applyAlignment="1" applyProtection="1"/>
    <xf numFmtId="0" fontId="4" fillId="13" borderId="2" xfId="0" applyFont="1" applyFill="1" applyBorder="1" applyAlignment="1" applyProtection="1">
      <alignment horizontal="center"/>
    </xf>
    <xf numFmtId="0" fontId="23" fillId="13" borderId="2" xfId="0" applyFont="1" applyFill="1" applyBorder="1" applyAlignment="1" applyProtection="1">
      <alignment horizontal="left"/>
    </xf>
    <xf numFmtId="0" fontId="10" fillId="13" borderId="4" xfId="0" applyFont="1" applyFill="1" applyBorder="1" applyAlignment="1" applyProtection="1">
      <alignment wrapText="1"/>
    </xf>
    <xf numFmtId="0" fontId="40" fillId="13" borderId="0" xfId="0" applyFont="1" applyFill="1" applyBorder="1" applyAlignment="1" applyProtection="1">
      <alignment horizontal="left"/>
    </xf>
    <xf numFmtId="0" fontId="4" fillId="13" borderId="0" xfId="0" applyFont="1" applyFill="1" applyBorder="1" applyAlignment="1" applyProtection="1">
      <alignment horizontal="left"/>
    </xf>
    <xf numFmtId="0" fontId="23" fillId="13" borderId="0" xfId="0" applyFont="1" applyFill="1" applyBorder="1" applyAlignment="1" applyProtection="1"/>
    <xf numFmtId="0" fontId="4" fillId="13" borderId="0" xfId="0" applyFont="1" applyFill="1" applyBorder="1" applyAlignment="1" applyProtection="1">
      <alignment horizontal="center"/>
    </xf>
    <xf numFmtId="0" fontId="10" fillId="13" borderId="0" xfId="0" applyFont="1" applyFill="1" applyBorder="1" applyAlignment="1" applyProtection="1">
      <alignment wrapText="1"/>
    </xf>
    <xf numFmtId="0" fontId="38" fillId="13" borderId="0" xfId="0" applyFont="1" applyFill="1" applyBorder="1" applyAlignment="1" applyProtection="1">
      <alignment horizontal="center"/>
    </xf>
    <xf numFmtId="0" fontId="41" fillId="13" borderId="0" xfId="0" applyFont="1" applyFill="1" applyBorder="1" applyAlignment="1" applyProtection="1">
      <alignment horizontal="center" vertical="center"/>
    </xf>
    <xf numFmtId="0" fontId="23" fillId="13" borderId="0" xfId="0" applyFont="1" applyFill="1" applyBorder="1" applyAlignment="1" applyProtection="1">
      <alignment horizontal="left"/>
    </xf>
    <xf numFmtId="0" fontId="8" fillId="13" borderId="6" xfId="0" applyFont="1" applyFill="1" applyBorder="1" applyAlignment="1" applyProtection="1">
      <alignment horizontal="left" wrapText="1"/>
    </xf>
    <xf numFmtId="0" fontId="64" fillId="13" borderId="4" xfId="0" applyFont="1" applyFill="1" applyBorder="1" applyAlignment="1" applyProtection="1">
      <alignment vertical="top" wrapText="1"/>
    </xf>
    <xf numFmtId="0" fontId="36" fillId="13" borderId="0" xfId="0" applyFont="1" applyFill="1" applyBorder="1" applyAlignment="1" applyProtection="1">
      <alignment horizontal="left"/>
    </xf>
    <xf numFmtId="0" fontId="25" fillId="13" borderId="0" xfId="0" applyFont="1" applyFill="1" applyBorder="1" applyAlignment="1" applyProtection="1">
      <alignment horizontal="left"/>
    </xf>
    <xf numFmtId="0" fontId="26" fillId="13" borderId="0" xfId="0" applyFont="1" applyFill="1" applyBorder="1" applyAlignment="1" applyProtection="1">
      <alignment vertical="top" wrapText="1"/>
    </xf>
    <xf numFmtId="0" fontId="25" fillId="13" borderId="0" xfId="0" applyFont="1" applyFill="1" applyBorder="1" applyAlignment="1" applyProtection="1">
      <alignment horizontal="center" vertical="center"/>
    </xf>
    <xf numFmtId="0" fontId="64" fillId="13" borderId="0" xfId="0" applyFont="1" applyFill="1" applyBorder="1" applyAlignment="1" applyProtection="1">
      <alignment vertical="top" wrapText="1"/>
    </xf>
    <xf numFmtId="0" fontId="14" fillId="13" borderId="0" xfId="0" applyFont="1" applyFill="1" applyBorder="1" applyAlignment="1" applyProtection="1">
      <alignment horizontal="center" vertical="center"/>
    </xf>
    <xf numFmtId="0" fontId="12" fillId="13" borderId="0" xfId="0" applyFont="1" applyFill="1" applyBorder="1" applyAlignment="1" applyProtection="1">
      <alignment horizontal="left" vertical="top" wrapText="1"/>
    </xf>
    <xf numFmtId="0" fontId="3" fillId="13" borderId="4" xfId="0" applyFont="1" applyFill="1" applyBorder="1" applyAlignment="1" applyProtection="1">
      <alignment vertical="top" wrapText="1"/>
    </xf>
    <xf numFmtId="0" fontId="21" fillId="13" borderId="0" xfId="0" applyFont="1" applyFill="1" applyBorder="1" applyAlignment="1" applyProtection="1">
      <alignment vertical="top" wrapText="1"/>
    </xf>
    <xf numFmtId="0" fontId="14" fillId="13" borderId="0" xfId="0" applyFont="1" applyFill="1" applyBorder="1" applyAlignment="1" applyProtection="1">
      <alignment horizontal="left" vertical="center"/>
    </xf>
    <xf numFmtId="0" fontId="30" fillId="13" borderId="0" xfId="0" applyFont="1" applyFill="1" applyBorder="1" applyAlignment="1" applyProtection="1">
      <alignment horizontal="center" vertical="top" wrapText="1"/>
    </xf>
    <xf numFmtId="0" fontId="54" fillId="13" borderId="0" xfId="0" applyFont="1" applyFill="1" applyBorder="1" applyAlignment="1" applyProtection="1">
      <alignment horizontal="center" vertical="top" wrapText="1"/>
    </xf>
    <xf numFmtId="0" fontId="21" fillId="13" borderId="0" xfId="0" applyFont="1" applyFill="1" applyBorder="1" applyAlignment="1" applyProtection="1">
      <alignment vertical="center"/>
    </xf>
    <xf numFmtId="0" fontId="3" fillId="13" borderId="0" xfId="0" applyFont="1" applyFill="1" applyBorder="1" applyAlignment="1" applyProtection="1">
      <alignment horizontal="center" vertical="center" wrapText="1"/>
    </xf>
    <xf numFmtId="0" fontId="3" fillId="13" borderId="0" xfId="0" applyFont="1" applyFill="1" applyBorder="1" applyAlignment="1" applyProtection="1">
      <alignment vertical="top" wrapText="1"/>
    </xf>
    <xf numFmtId="0" fontId="21" fillId="13" borderId="0" xfId="0" applyFont="1" applyFill="1" applyBorder="1" applyAlignment="1" applyProtection="1">
      <alignment horizontal="center" vertical="center"/>
    </xf>
    <xf numFmtId="0" fontId="41" fillId="13" borderId="0" xfId="0" applyFont="1" applyFill="1" applyBorder="1" applyAlignment="1" applyProtection="1">
      <alignment horizontal="center"/>
    </xf>
    <xf numFmtId="0" fontId="4" fillId="13" borderId="0" xfId="0" applyFont="1" applyFill="1" applyBorder="1" applyAlignment="1" applyProtection="1">
      <alignment horizontal="left"/>
      <protection locked="0"/>
    </xf>
    <xf numFmtId="0" fontId="38" fillId="13" borderId="24" xfId="0" applyFont="1" applyFill="1" applyBorder="1" applyAlignment="1" applyProtection="1"/>
    <xf numFmtId="0" fontId="21" fillId="13" borderId="24" xfId="0" applyFont="1" applyFill="1" applyBorder="1" applyAlignment="1" applyProtection="1">
      <alignment wrapText="1"/>
    </xf>
    <xf numFmtId="0" fontId="53" fillId="13" borderId="4" xfId="0" applyFont="1" applyFill="1" applyBorder="1" applyAlignment="1" applyProtection="1">
      <alignment horizontal="left" vertical="center"/>
    </xf>
    <xf numFmtId="0" fontId="38" fillId="13" borderId="29" xfId="0" applyFont="1" applyFill="1" applyBorder="1" applyAlignment="1" applyProtection="1"/>
    <xf numFmtId="0" fontId="14" fillId="13" borderId="29" xfId="0" applyFont="1" applyFill="1" applyBorder="1" applyAlignment="1" applyProtection="1"/>
    <xf numFmtId="0" fontId="14" fillId="13" borderId="24" xfId="0" applyFont="1" applyFill="1" applyBorder="1" applyAlignment="1" applyProtection="1"/>
    <xf numFmtId="0" fontId="56" fillId="13" borderId="4" xfId="0" applyFont="1" applyFill="1" applyBorder="1" applyAlignment="1" applyProtection="1">
      <alignment horizontal="left" vertical="center" wrapText="1"/>
    </xf>
    <xf numFmtId="0" fontId="42" fillId="13" borderId="0" xfId="0" applyFont="1" applyFill="1" applyBorder="1" applyAlignment="1" applyProtection="1">
      <alignment horizontal="left" vertical="center" wrapText="1"/>
    </xf>
    <xf numFmtId="0" fontId="56" fillId="13" borderId="13" xfId="0" applyFont="1" applyFill="1" applyBorder="1" applyAlignment="1" applyProtection="1">
      <alignment horizontal="left" vertical="center" wrapText="1"/>
    </xf>
    <xf numFmtId="0" fontId="42" fillId="13" borderId="5" xfId="0" applyFont="1" applyFill="1" applyBorder="1" applyAlignment="1" applyProtection="1">
      <alignment horizontal="left" vertical="center" wrapText="1"/>
    </xf>
    <xf numFmtId="0" fontId="8" fillId="13" borderId="15" xfId="0" applyFont="1" applyFill="1" applyBorder="1" applyAlignment="1" applyProtection="1">
      <alignment horizontal="left" wrapText="1"/>
    </xf>
    <xf numFmtId="0" fontId="89" fillId="13" borderId="62" xfId="0" applyFont="1" applyFill="1" applyBorder="1" applyAlignment="1" applyProtection="1">
      <alignment horizontal="center" vertical="center" wrapText="1"/>
    </xf>
    <xf numFmtId="0" fontId="42" fillId="13" borderId="62" xfId="0" applyFont="1" applyFill="1" applyBorder="1" applyAlignment="1" applyProtection="1">
      <alignment vertical="center" wrapText="1"/>
    </xf>
    <xf numFmtId="0" fontId="40" fillId="13" borderId="0" xfId="0" applyFont="1" applyFill="1" applyBorder="1" applyAlignment="1" applyProtection="1">
      <alignment vertical="center"/>
    </xf>
    <xf numFmtId="0" fontId="40" fillId="13" borderId="0" xfId="0" applyFont="1" applyFill="1" applyBorder="1" applyAlignment="1" applyProtection="1">
      <alignment horizontal="left" vertical="center" wrapText="1"/>
    </xf>
    <xf numFmtId="0" fontId="40" fillId="13" borderId="0" xfId="0" applyFont="1" applyFill="1" applyBorder="1" applyAlignment="1" applyProtection="1">
      <alignment horizontal="center" vertical="center" wrapText="1"/>
    </xf>
    <xf numFmtId="0" fontId="40" fillId="13" borderId="0" xfId="0" applyFont="1" applyFill="1" applyBorder="1" applyAlignment="1" applyProtection="1">
      <alignment horizontal="center" vertical="center"/>
      <protection locked="0"/>
    </xf>
    <xf numFmtId="0" fontId="89" fillId="13" borderId="54" xfId="0" applyFont="1" applyFill="1" applyBorder="1" applyAlignment="1" applyProtection="1">
      <alignment horizontal="center" vertical="center" wrapText="1"/>
    </xf>
    <xf numFmtId="0" fontId="89" fillId="13" borderId="71" xfId="0" applyFont="1" applyFill="1" applyBorder="1" applyAlignment="1" applyProtection="1">
      <alignment horizontal="center" vertical="center" wrapText="1"/>
    </xf>
    <xf numFmtId="0" fontId="88" fillId="13" borderId="16" xfId="0" applyFont="1" applyFill="1" applyBorder="1" applyAlignment="1" applyProtection="1">
      <alignment horizontal="center" vertical="center" wrapText="1"/>
      <protection locked="0"/>
    </xf>
    <xf numFmtId="49" fontId="90" fillId="9" borderId="0" xfId="0" applyNumberFormat="1" applyFont="1" applyFill="1" applyBorder="1" applyAlignment="1" applyProtection="1"/>
    <xf numFmtId="49" fontId="16" fillId="19" borderId="0" xfId="0" applyNumberFormat="1" applyFont="1" applyFill="1" applyBorder="1" applyAlignment="1" applyProtection="1">
      <alignment horizontal="left" vertical="top" wrapText="1"/>
    </xf>
    <xf numFmtId="0" fontId="12" fillId="19" borderId="8" xfId="0" applyFont="1" applyFill="1" applyBorder="1" applyAlignment="1" applyProtection="1">
      <alignment horizontal="left" vertical="center" wrapText="1"/>
      <protection locked="0"/>
    </xf>
    <xf numFmtId="0" fontId="81" fillId="19" borderId="8" xfId="0" applyFont="1" applyFill="1" applyBorder="1" applyAlignment="1" applyProtection="1">
      <alignment horizontal="left" vertical="center" wrapText="1"/>
      <protection locked="0"/>
    </xf>
    <xf numFmtId="49" fontId="90" fillId="9" borderId="4" xfId="0" applyNumberFormat="1" applyFont="1" applyFill="1" applyBorder="1" applyAlignment="1" applyProtection="1"/>
    <xf numFmtId="49" fontId="90" fillId="9" borderId="0" xfId="0" applyNumberFormat="1" applyFont="1" applyFill="1" applyBorder="1" applyAlignment="1" applyProtection="1">
      <alignment vertical="top"/>
    </xf>
    <xf numFmtId="0" fontId="12" fillId="13" borderId="0" xfId="0" applyFont="1" applyFill="1" applyBorder="1" applyAlignment="1" applyProtection="1">
      <alignment vertical="top" wrapText="1"/>
    </xf>
    <xf numFmtId="0" fontId="9" fillId="2" borderId="2" xfId="0" applyFont="1" applyFill="1" applyBorder="1" applyAlignment="1" applyProtection="1">
      <alignment horizontal="left"/>
    </xf>
    <xf numFmtId="0" fontId="9" fillId="13" borderId="0" xfId="0" applyFont="1" applyFill="1" applyAlignment="1" applyProtection="1">
      <alignment horizontal="left"/>
    </xf>
    <xf numFmtId="0" fontId="17" fillId="0" borderId="8" xfId="0" applyFont="1" applyFill="1" applyBorder="1" applyAlignment="1" applyProtection="1">
      <alignment horizontal="center" vertical="center" wrapText="1"/>
      <protection locked="0"/>
    </xf>
    <xf numFmtId="0" fontId="70" fillId="13" borderId="27" xfId="0" applyFont="1" applyFill="1" applyBorder="1" applyAlignment="1">
      <alignment horizontal="center" vertical="top" wrapText="1"/>
    </xf>
    <xf numFmtId="0" fontId="70" fillId="13" borderId="28" xfId="0" applyFont="1" applyFill="1" applyBorder="1" applyAlignment="1">
      <alignment horizontal="center" vertical="top" wrapText="1"/>
    </xf>
    <xf numFmtId="0" fontId="89" fillId="13" borderId="80" xfId="0" applyFont="1" applyFill="1" applyBorder="1" applyAlignment="1" applyProtection="1">
      <alignment horizontal="center" vertical="center" wrapText="1"/>
    </xf>
    <xf numFmtId="0" fontId="42" fillId="13" borderId="74" xfId="0" applyFont="1" applyFill="1" applyBorder="1" applyAlignment="1" applyProtection="1">
      <alignment vertical="center" wrapText="1"/>
    </xf>
    <xf numFmtId="0" fontId="89" fillId="13" borderId="74" xfId="0" applyFont="1" applyFill="1" applyBorder="1" applyAlignment="1" applyProtection="1">
      <alignment horizontal="center" vertical="center" wrapText="1"/>
    </xf>
    <xf numFmtId="0" fontId="9" fillId="13" borderId="0" xfId="0" applyFont="1" applyFill="1" applyBorder="1" applyAlignment="1" applyProtection="1"/>
    <xf numFmtId="0" fontId="10" fillId="13" borderId="2" xfId="0" applyFont="1" applyFill="1" applyBorder="1" applyAlignment="1" applyProtection="1">
      <alignment wrapText="1"/>
    </xf>
    <xf numFmtId="0" fontId="53" fillId="13" borderId="0" xfId="0" applyFont="1" applyFill="1" applyBorder="1" applyAlignment="1" applyProtection="1">
      <alignment horizontal="left" vertical="center"/>
    </xf>
    <xf numFmtId="0" fontId="56" fillId="13" borderId="0" xfId="0" applyFont="1" applyFill="1" applyBorder="1" applyAlignment="1" applyProtection="1">
      <alignment horizontal="left" vertical="center" wrapText="1"/>
    </xf>
    <xf numFmtId="0" fontId="56" fillId="13" borderId="5" xfId="0" applyFont="1" applyFill="1" applyBorder="1" applyAlignment="1" applyProtection="1">
      <alignment horizontal="left" vertical="center" wrapText="1"/>
    </xf>
    <xf numFmtId="0" fontId="31" fillId="13" borderId="0" xfId="0" applyFont="1" applyFill="1" applyBorder="1" applyAlignment="1" applyProtection="1"/>
    <xf numFmtId="0" fontId="6" fillId="13" borderId="32" xfId="0" applyFont="1" applyFill="1" applyBorder="1" applyAlignment="1" applyProtection="1">
      <alignment horizontal="center" vertical="center" wrapText="1"/>
    </xf>
    <xf numFmtId="0" fontId="0" fillId="0" borderId="38" xfId="0" applyBorder="1"/>
    <xf numFmtId="0" fontId="38" fillId="13" borderId="0" xfId="0" applyFont="1" applyFill="1" applyBorder="1" applyAlignment="1" applyProtection="1"/>
    <xf numFmtId="0" fontId="14" fillId="13" borderId="0" xfId="0" applyFont="1" applyFill="1" applyBorder="1" applyAlignment="1" applyProtection="1"/>
    <xf numFmtId="0" fontId="14" fillId="13" borderId="0" xfId="0" applyFont="1" applyFill="1" applyBorder="1" applyAlignment="1" applyProtection="1">
      <protection locked="0"/>
    </xf>
    <xf numFmtId="0" fontId="82" fillId="2" borderId="2" xfId="0" applyFont="1" applyFill="1" applyBorder="1" applyAlignment="1" applyProtection="1">
      <alignment horizontal="left" vertical="center" wrapText="1"/>
    </xf>
    <xf numFmtId="0" fontId="82" fillId="2" borderId="2" xfId="0" applyFont="1" applyFill="1" applyBorder="1" applyAlignment="1" applyProtection="1">
      <alignment horizontal="left" vertical="top" wrapText="1"/>
    </xf>
    <xf numFmtId="0" fontId="82" fillId="13" borderId="37" xfId="0" applyFont="1" applyFill="1" applyBorder="1" applyAlignment="1" applyProtection="1">
      <alignment horizontal="left" vertical="center" wrapText="1"/>
    </xf>
    <xf numFmtId="0" fontId="82" fillId="13" borderId="40" xfId="0" applyFont="1" applyFill="1" applyBorder="1" applyAlignment="1" applyProtection="1">
      <alignment horizontal="left" vertical="center" wrapText="1"/>
    </xf>
    <xf numFmtId="0" fontId="82" fillId="13" borderId="78" xfId="0" applyFont="1" applyFill="1" applyBorder="1" applyAlignment="1" applyProtection="1">
      <alignment horizontal="left" vertical="top" wrapText="1"/>
    </xf>
    <xf numFmtId="0" fontId="9" fillId="13" borderId="38" xfId="0" applyFont="1" applyFill="1" applyBorder="1" applyAlignment="1" applyProtection="1"/>
    <xf numFmtId="0" fontId="8" fillId="13" borderId="39" xfId="0" applyFont="1" applyFill="1" applyBorder="1" applyAlignment="1" applyProtection="1">
      <alignment horizontal="left" wrapText="1"/>
    </xf>
    <xf numFmtId="0" fontId="31" fillId="13" borderId="38" xfId="0" applyFont="1" applyFill="1" applyBorder="1" applyAlignment="1" applyProtection="1"/>
    <xf numFmtId="0" fontId="6" fillId="13" borderId="39" xfId="0" applyFont="1" applyFill="1" applyBorder="1" applyAlignment="1" applyProtection="1">
      <alignment horizontal="left" wrapText="1"/>
    </xf>
    <xf numFmtId="0" fontId="6" fillId="13" borderId="38" xfId="0" applyFont="1" applyFill="1" applyBorder="1" applyAlignment="1" applyProtection="1">
      <alignment horizontal="center" vertical="center" wrapText="1"/>
    </xf>
    <xf numFmtId="0" fontId="52" fillId="13" borderId="38" xfId="0" applyFont="1" applyFill="1" applyBorder="1" applyAlignment="1" applyProtection="1">
      <alignment horizontal="center" vertical="center" wrapText="1"/>
    </xf>
    <xf numFmtId="0" fontId="8" fillId="13" borderId="33" xfId="0" applyFont="1" applyFill="1" applyBorder="1" applyAlignment="1" applyProtection="1">
      <alignment horizontal="left" wrapText="1"/>
    </xf>
    <xf numFmtId="0" fontId="22" fillId="0" borderId="33" xfId="0" applyFont="1" applyFill="1" applyBorder="1" applyAlignment="1" applyProtection="1">
      <alignment horizontal="left" vertical="center" wrapText="1"/>
    </xf>
    <xf numFmtId="0" fontId="8" fillId="13" borderId="85" xfId="0" applyFont="1" applyFill="1" applyBorder="1" applyAlignment="1" applyProtection="1">
      <alignment horizontal="left" wrapText="1"/>
    </xf>
    <xf numFmtId="0" fontId="8" fillId="13" borderId="41" xfId="0" applyFont="1" applyFill="1" applyBorder="1" applyAlignment="1" applyProtection="1">
      <alignment horizontal="left" wrapText="1"/>
    </xf>
    <xf numFmtId="0" fontId="8" fillId="13" borderId="86" xfId="0" applyFont="1" applyFill="1" applyBorder="1" applyAlignment="1" applyProtection="1">
      <alignment horizontal="left" wrapText="1"/>
    </xf>
    <xf numFmtId="0" fontId="0" fillId="13" borderId="38" xfId="0" applyFill="1" applyBorder="1"/>
    <xf numFmtId="0" fontId="0" fillId="13" borderId="39" xfId="0" applyFill="1" applyBorder="1"/>
    <xf numFmtId="0" fontId="0" fillId="13" borderId="85" xfId="0" applyFill="1" applyBorder="1"/>
    <xf numFmtId="0" fontId="52" fillId="13" borderId="41" xfId="0" applyFont="1" applyFill="1" applyBorder="1" applyAlignment="1" applyProtection="1">
      <alignment horizontal="center" vertical="center" wrapText="1"/>
    </xf>
    <xf numFmtId="0" fontId="3" fillId="13" borderId="41" xfId="0" applyFont="1" applyFill="1" applyBorder="1" applyAlignment="1" applyProtection="1">
      <alignment vertical="top" wrapText="1"/>
    </xf>
    <xf numFmtId="0" fontId="3" fillId="13" borderId="41" xfId="0" applyFont="1" applyFill="1" applyBorder="1" applyAlignment="1" applyProtection="1">
      <alignment horizontal="center" vertical="center" wrapText="1"/>
    </xf>
    <xf numFmtId="0" fontId="61" fillId="13" borderId="41" xfId="0" applyFont="1" applyFill="1" applyBorder="1" applyAlignment="1" applyProtection="1">
      <alignment horizontal="center" vertical="center" wrapText="1"/>
    </xf>
    <xf numFmtId="0" fontId="0" fillId="13" borderId="86" xfId="0" applyFill="1" applyBorder="1"/>
    <xf numFmtId="0" fontId="89" fillId="13" borderId="48" xfId="0" applyFont="1" applyFill="1" applyBorder="1" applyAlignment="1" applyProtection="1">
      <alignment vertical="center" wrapText="1"/>
    </xf>
    <xf numFmtId="0" fontId="89" fillId="13" borderId="72" xfId="0" applyFont="1" applyFill="1" applyBorder="1" applyAlignment="1" applyProtection="1">
      <alignment vertical="center" wrapText="1"/>
    </xf>
    <xf numFmtId="0" fontId="89" fillId="13" borderId="75" xfId="0" applyFont="1" applyFill="1" applyBorder="1" applyAlignment="1" applyProtection="1">
      <alignment vertical="center" wrapText="1"/>
    </xf>
    <xf numFmtId="0" fontId="89" fillId="13" borderId="76" xfId="0" applyFont="1" applyFill="1" applyBorder="1" applyAlignment="1" applyProtection="1">
      <alignment vertical="center" wrapText="1"/>
    </xf>
    <xf numFmtId="0" fontId="23" fillId="13" borderId="2" xfId="0" applyFont="1" applyFill="1" applyBorder="1" applyAlignment="1" applyProtection="1">
      <alignment horizontal="center"/>
    </xf>
    <xf numFmtId="0" fontId="10" fillId="13" borderId="0" xfId="0" applyFont="1" applyFill="1" applyBorder="1" applyAlignment="1" applyProtection="1">
      <alignment horizontal="center" wrapText="1"/>
    </xf>
    <xf numFmtId="0" fontId="64" fillId="13" borderId="0" xfId="0" applyFont="1" applyFill="1" applyBorder="1" applyAlignment="1" applyProtection="1">
      <alignment horizontal="center" vertical="top" wrapText="1"/>
    </xf>
    <xf numFmtId="0" fontId="3" fillId="13" borderId="0" xfId="0" applyFont="1" applyFill="1" applyBorder="1" applyAlignment="1" applyProtection="1">
      <alignment horizontal="center" vertical="top" wrapText="1"/>
    </xf>
    <xf numFmtId="0" fontId="21" fillId="13" borderId="24" xfId="0" applyFont="1" applyFill="1" applyBorder="1" applyAlignment="1" applyProtection="1">
      <alignment horizontal="center" wrapText="1"/>
    </xf>
    <xf numFmtId="0" fontId="14" fillId="13" borderId="29" xfId="0" applyFont="1" applyFill="1" applyBorder="1" applyAlignment="1" applyProtection="1">
      <alignment horizontal="center"/>
    </xf>
    <xf numFmtId="0" fontId="14" fillId="13" borderId="24" xfId="0" applyFont="1" applyFill="1" applyBorder="1" applyAlignment="1" applyProtection="1">
      <alignment horizontal="center"/>
    </xf>
    <xf numFmtId="0" fontId="42" fillId="13" borderId="5" xfId="0" applyFont="1" applyFill="1" applyBorder="1" applyAlignment="1" applyProtection="1">
      <alignment horizontal="center" vertical="center" wrapText="1"/>
    </xf>
    <xf numFmtId="0" fontId="82" fillId="2" borderId="2" xfId="0" applyFont="1" applyFill="1" applyBorder="1" applyAlignment="1" applyProtection="1">
      <alignment horizontal="center" vertical="center" wrapText="1"/>
    </xf>
    <xf numFmtId="0" fontId="82" fillId="13" borderId="40" xfId="0" applyFont="1" applyFill="1" applyBorder="1" applyAlignment="1" applyProtection="1">
      <alignment horizontal="center" vertical="center" wrapText="1"/>
    </xf>
    <xf numFmtId="0" fontId="40" fillId="13" borderId="0" xfId="0" applyFont="1" applyFill="1" applyBorder="1" applyAlignment="1" applyProtection="1">
      <alignment horizontal="center" vertical="center" wrapText="1"/>
      <protection locked="0"/>
    </xf>
    <xf numFmtId="0" fontId="8" fillId="0" borderId="41" xfId="0" applyFont="1" applyFill="1" applyBorder="1" applyAlignment="1" applyProtection="1">
      <alignment horizontal="center" wrapText="1"/>
    </xf>
    <xf numFmtId="0" fontId="89" fillId="13" borderId="63" xfId="0" applyFont="1" applyFill="1" applyBorder="1" applyAlignment="1" applyProtection="1">
      <alignment horizontal="center" vertical="center" wrapText="1"/>
    </xf>
    <xf numFmtId="2" fontId="42" fillId="13" borderId="62" xfId="0" applyNumberFormat="1" applyFont="1" applyFill="1" applyBorder="1" applyAlignment="1" applyProtection="1">
      <alignment horizontal="center" vertical="center" wrapText="1"/>
    </xf>
    <xf numFmtId="0" fontId="42" fillId="13" borderId="62" xfId="0" applyNumberFormat="1" applyFont="1" applyFill="1" applyBorder="1" applyAlignment="1" applyProtection="1">
      <alignment horizontal="center" vertical="center" wrapText="1"/>
    </xf>
    <xf numFmtId="0" fontId="6" fillId="13" borderId="32" xfId="0" applyFont="1" applyFill="1" applyBorder="1" applyAlignment="1" applyProtection="1">
      <alignment horizontal="center" vertical="center" wrapText="1"/>
      <protection locked="0"/>
    </xf>
    <xf numFmtId="0" fontId="89" fillId="13" borderId="67" xfId="0" applyFont="1" applyFill="1" applyBorder="1" applyAlignment="1" applyProtection="1">
      <alignment horizontal="center" vertical="center" wrapText="1"/>
      <protection locked="0"/>
    </xf>
    <xf numFmtId="0" fontId="89" fillId="13" borderId="68" xfId="0" applyFont="1" applyFill="1" applyBorder="1" applyAlignment="1" applyProtection="1">
      <alignment horizontal="center" vertical="center" wrapText="1"/>
      <protection locked="0"/>
    </xf>
    <xf numFmtId="0" fontId="89" fillId="13" borderId="54" xfId="0" applyFont="1" applyFill="1" applyBorder="1" applyAlignment="1" applyProtection="1">
      <alignment vertical="center" wrapText="1"/>
      <protection locked="0"/>
    </xf>
    <xf numFmtId="0" fontId="89" fillId="3" borderId="54" xfId="0" applyFont="1" applyFill="1" applyBorder="1" applyAlignment="1" applyProtection="1">
      <alignment vertical="center" wrapText="1"/>
      <protection locked="0"/>
    </xf>
    <xf numFmtId="0" fontId="89" fillId="3" borderId="54" xfId="0" applyFont="1" applyFill="1" applyBorder="1" applyAlignment="1" applyProtection="1">
      <alignment horizontal="center" vertical="center" wrapText="1"/>
      <protection locked="0"/>
    </xf>
    <xf numFmtId="0" fontId="10" fillId="13" borderId="37" xfId="0" applyFont="1" applyFill="1" applyBorder="1" applyAlignment="1" applyProtection="1">
      <alignment wrapText="1"/>
    </xf>
    <xf numFmtId="0" fontId="40" fillId="13" borderId="40" xfId="0" applyFont="1" applyFill="1" applyBorder="1" applyAlignment="1" applyProtection="1">
      <alignment horizontal="left"/>
    </xf>
    <xf numFmtId="0" fontId="23" fillId="13" borderId="40" xfId="0" applyFont="1" applyFill="1" applyBorder="1" applyAlignment="1" applyProtection="1"/>
    <xf numFmtId="0" fontId="4" fillId="13" borderId="40" xfId="0" applyFont="1" applyFill="1" applyBorder="1" applyAlignment="1" applyProtection="1">
      <alignment horizontal="center"/>
    </xf>
    <xf numFmtId="0" fontId="23" fillId="13" borderId="40" xfId="0" applyFont="1" applyFill="1" applyBorder="1" applyAlignment="1" applyProtection="1">
      <alignment horizontal="left"/>
    </xf>
    <xf numFmtId="0" fontId="8" fillId="13" borderId="78" xfId="0" applyFont="1" applyFill="1" applyBorder="1" applyAlignment="1" applyProtection="1">
      <alignment horizontal="left" wrapText="1"/>
    </xf>
    <xf numFmtId="0" fontId="10" fillId="13" borderId="38" xfId="0" applyFont="1" applyFill="1" applyBorder="1" applyAlignment="1" applyProtection="1">
      <alignment wrapText="1"/>
    </xf>
    <xf numFmtId="0" fontId="64" fillId="13" borderId="38" xfId="0" applyFont="1" applyFill="1" applyBorder="1" applyAlignment="1" applyProtection="1">
      <alignment vertical="top" wrapText="1"/>
    </xf>
    <xf numFmtId="0" fontId="3" fillId="13" borderId="38" xfId="0" applyFont="1" applyFill="1" applyBorder="1" applyAlignment="1" applyProtection="1">
      <alignment vertical="top" wrapText="1"/>
    </xf>
    <xf numFmtId="0" fontId="53" fillId="13" borderId="38" xfId="0" applyFont="1" applyFill="1" applyBorder="1" applyAlignment="1" applyProtection="1">
      <alignment horizontal="left" vertical="center"/>
    </xf>
    <xf numFmtId="0" fontId="56" fillId="13" borderId="38" xfId="0" applyFont="1" applyFill="1" applyBorder="1" applyAlignment="1" applyProtection="1">
      <alignment horizontal="left" vertical="center" wrapText="1"/>
    </xf>
    <xf numFmtId="0" fontId="27" fillId="12" borderId="55" xfId="0" applyFont="1" applyFill="1" applyBorder="1" applyAlignment="1">
      <alignment vertical="top" wrapText="1"/>
    </xf>
    <xf numFmtId="0" fontId="56" fillId="13" borderId="87" xfId="0" applyFont="1" applyFill="1" applyBorder="1" applyAlignment="1" applyProtection="1">
      <alignment horizontal="left" vertical="center" wrapText="1"/>
    </xf>
    <xf numFmtId="0" fontId="8" fillId="13" borderId="57" xfId="0" applyFont="1" applyFill="1" applyBorder="1" applyAlignment="1" applyProtection="1">
      <alignment horizontal="left" wrapText="1"/>
    </xf>
    <xf numFmtId="0" fontId="82" fillId="2" borderId="88" xfId="0" applyFont="1" applyFill="1" applyBorder="1" applyAlignment="1" applyProtection="1">
      <alignment horizontal="left" vertical="center" wrapText="1"/>
    </xf>
    <xf numFmtId="0" fontId="82" fillId="2" borderId="55" xfId="0" applyFont="1" applyFill="1" applyBorder="1" applyAlignment="1" applyProtection="1">
      <alignment horizontal="left" vertical="top" wrapText="1"/>
    </xf>
    <xf numFmtId="0" fontId="82" fillId="13" borderId="38" xfId="0" applyFont="1" applyFill="1" applyBorder="1" applyAlignment="1" applyProtection="1">
      <alignment horizontal="left" vertical="center" wrapText="1"/>
    </xf>
    <xf numFmtId="0" fontId="82" fillId="13" borderId="39" xfId="0" applyFont="1" applyFill="1" applyBorder="1" applyAlignment="1" applyProtection="1">
      <alignment horizontal="left" vertical="top" wrapText="1"/>
    </xf>
    <xf numFmtId="0" fontId="52" fillId="13" borderId="87" xfId="0" applyFont="1" applyFill="1" applyBorder="1" applyAlignment="1" applyProtection="1">
      <alignment horizontal="center" vertical="center" wrapText="1"/>
    </xf>
    <xf numFmtId="0" fontId="22" fillId="13" borderId="38" xfId="0" applyFont="1" applyFill="1" applyBorder="1" applyAlignment="1" applyProtection="1">
      <alignment horizontal="left" vertical="center" wrapText="1"/>
    </xf>
    <xf numFmtId="0" fontId="22" fillId="13" borderId="53" xfId="0" applyFont="1" applyFill="1" applyBorder="1" applyAlignment="1" applyProtection="1">
      <alignment horizontal="left" vertical="center" wrapText="1"/>
    </xf>
    <xf numFmtId="49" fontId="16" fillId="2" borderId="0" xfId="0" applyNumberFormat="1" applyFont="1" applyFill="1" applyBorder="1" applyAlignment="1" applyProtection="1">
      <alignment horizontal="left" vertical="center" wrapText="1"/>
    </xf>
    <xf numFmtId="0" fontId="6" fillId="13" borderId="38" xfId="0" applyFont="1" applyFill="1" applyBorder="1" applyAlignment="1" applyProtection="1">
      <alignment horizontal="center" vertical="center" wrapText="1"/>
    </xf>
    <xf numFmtId="0" fontId="51" fillId="0" borderId="16" xfId="2" applyFont="1" applyFill="1" applyBorder="1" applyAlignment="1">
      <alignment vertical="top" wrapText="1"/>
    </xf>
    <xf numFmtId="0" fontId="48" fillId="13" borderId="83" xfId="0" applyFont="1" applyFill="1" applyBorder="1" applyAlignment="1" applyProtection="1">
      <alignment horizontal="center" vertical="center" wrapText="1"/>
    </xf>
    <xf numFmtId="0" fontId="43" fillId="0" borderId="83" xfId="0" applyFont="1" applyBorder="1" applyAlignment="1" applyProtection="1">
      <alignment horizontal="center" vertical="center"/>
    </xf>
    <xf numFmtId="0" fontId="42" fillId="13" borderId="83" xfId="0" applyFont="1" applyFill="1" applyBorder="1" applyAlignment="1" applyProtection="1">
      <alignment horizontal="center" vertical="center"/>
    </xf>
    <xf numFmtId="0" fontId="42" fillId="13" borderId="83" xfId="0" applyFont="1" applyFill="1" applyBorder="1" applyAlignment="1" applyProtection="1">
      <alignment horizontal="center" vertical="center" wrapText="1"/>
    </xf>
    <xf numFmtId="0" fontId="43" fillId="0" borderId="84" xfId="0" applyFont="1" applyBorder="1" applyAlignment="1" applyProtection="1">
      <alignment horizontal="center" vertical="center"/>
    </xf>
    <xf numFmtId="0" fontId="23" fillId="13" borderId="40" xfId="0" applyFont="1" applyFill="1" applyBorder="1" applyAlignment="1" applyProtection="1">
      <alignment horizontal="center"/>
    </xf>
    <xf numFmtId="0" fontId="82" fillId="2" borderId="14" xfId="0" applyFont="1" applyFill="1" applyBorder="1" applyAlignment="1" applyProtection="1">
      <alignment horizontal="center" vertical="center" wrapText="1"/>
    </xf>
    <xf numFmtId="0" fontId="82" fillId="13" borderId="0" xfId="0" applyFont="1" applyFill="1" applyBorder="1" applyAlignment="1" applyProtection="1">
      <alignment horizontal="center" vertical="center" wrapText="1"/>
    </xf>
    <xf numFmtId="0" fontId="14" fillId="13" borderId="0" xfId="0" applyFont="1" applyFill="1" applyBorder="1" applyAlignment="1" applyProtection="1">
      <alignment horizontal="center"/>
      <protection locked="0"/>
    </xf>
    <xf numFmtId="0" fontId="89" fillId="13" borderId="69" xfId="0" applyFont="1" applyFill="1" applyBorder="1" applyAlignment="1" applyProtection="1">
      <alignment horizontal="center" vertical="center" wrapText="1"/>
    </xf>
    <xf numFmtId="0" fontId="89" fillId="13" borderId="70" xfId="0" applyFont="1" applyFill="1" applyBorder="1" applyAlignment="1" applyProtection="1">
      <alignment horizontal="center" vertical="center" wrapText="1"/>
    </xf>
    <xf numFmtId="0" fontId="6" fillId="13" borderId="38" xfId="0" applyFont="1" applyFill="1" applyBorder="1" applyAlignment="1" applyProtection="1">
      <alignment horizontal="center" vertical="center" wrapText="1"/>
    </xf>
    <xf numFmtId="0" fontId="89" fillId="13" borderId="89" xfId="0" applyFont="1" applyFill="1" applyBorder="1" applyAlignment="1" applyProtection="1">
      <alignment horizontal="center" vertical="center" wrapText="1"/>
    </xf>
    <xf numFmtId="0" fontId="89" fillId="13" borderId="90" xfId="0" applyFont="1" applyFill="1" applyBorder="1" applyAlignment="1" applyProtection="1">
      <alignment horizontal="center" vertical="center" wrapText="1"/>
    </xf>
    <xf numFmtId="0" fontId="33" fillId="8" borderId="16" xfId="0" applyFont="1" applyFill="1" applyBorder="1" applyAlignment="1">
      <alignment horizontal="center" vertical="center" wrapText="1"/>
    </xf>
    <xf numFmtId="0" fontId="33" fillId="8" borderId="16" xfId="0" applyFont="1" applyFill="1" applyBorder="1" applyAlignment="1">
      <alignment vertical="center" wrapText="1"/>
    </xf>
    <xf numFmtId="0" fontId="0" fillId="0" borderId="16" xfId="0" applyBorder="1" applyAlignment="1">
      <alignment wrapText="1"/>
    </xf>
    <xf numFmtId="0" fontId="89" fillId="29" borderId="63" xfId="0" applyFont="1" applyFill="1" applyBorder="1" applyAlignment="1" applyProtection="1">
      <alignment horizontal="center" vertical="center" wrapText="1"/>
    </xf>
    <xf numFmtId="0" fontId="42" fillId="27" borderId="62" xfId="0" applyNumberFormat="1" applyFont="1" applyFill="1" applyBorder="1" applyAlignment="1" applyProtection="1">
      <alignment horizontal="center" vertical="center" wrapText="1"/>
    </xf>
    <xf numFmtId="0" fontId="42" fillId="23" borderId="62" xfId="0" applyNumberFormat="1" applyFont="1" applyFill="1" applyBorder="1" applyAlignment="1" applyProtection="1">
      <alignment horizontal="center" vertical="center" wrapText="1"/>
    </xf>
    <xf numFmtId="0" fontId="42" fillId="26" borderId="62" xfId="0" applyNumberFormat="1" applyFont="1" applyFill="1" applyBorder="1" applyAlignment="1" applyProtection="1">
      <alignment horizontal="center" vertical="center" wrapText="1"/>
    </xf>
    <xf numFmtId="0" fontId="42" fillId="15" borderId="62" xfId="0" applyNumberFormat="1" applyFont="1" applyFill="1" applyBorder="1" applyAlignment="1" applyProtection="1">
      <alignment horizontal="center" vertical="center" wrapText="1"/>
    </xf>
    <xf numFmtId="0" fontId="42" fillId="22" borderId="62" xfId="0" applyNumberFormat="1" applyFont="1" applyFill="1" applyBorder="1" applyAlignment="1" applyProtection="1">
      <alignment horizontal="center" vertical="center" wrapText="1"/>
    </xf>
    <xf numFmtId="0" fontId="42" fillId="24" borderId="62" xfId="0" applyNumberFormat="1" applyFont="1" applyFill="1" applyBorder="1" applyAlignment="1" applyProtection="1">
      <alignment horizontal="center" vertical="center" wrapText="1"/>
    </xf>
    <xf numFmtId="0" fontId="42" fillId="25" borderId="62" xfId="0" applyNumberFormat="1" applyFont="1" applyFill="1" applyBorder="1" applyAlignment="1" applyProtection="1">
      <alignment horizontal="center" vertical="center" wrapText="1"/>
    </xf>
    <xf numFmtId="0" fontId="42" fillId="2" borderId="62" xfId="0" applyNumberFormat="1" applyFont="1" applyFill="1" applyBorder="1" applyAlignment="1" applyProtection="1">
      <alignment horizontal="center" vertical="center" wrapText="1"/>
    </xf>
    <xf numFmtId="0" fontId="42" fillId="30" borderId="62" xfId="0" applyNumberFormat="1" applyFont="1" applyFill="1" applyBorder="1" applyAlignment="1" applyProtection="1">
      <alignment horizontal="center" vertical="center" wrapText="1"/>
    </xf>
    <xf numFmtId="0" fontId="42" fillId="31" borderId="62" xfId="0" applyNumberFormat="1" applyFont="1" applyFill="1" applyBorder="1" applyAlignment="1" applyProtection="1">
      <alignment horizontal="center" vertical="center" wrapText="1"/>
    </xf>
    <xf numFmtId="0" fontId="33" fillId="15" borderId="16" xfId="0" applyFont="1" applyFill="1" applyBorder="1" applyAlignment="1">
      <alignment horizontal="center" vertical="center" wrapText="1"/>
    </xf>
    <xf numFmtId="0" fontId="0" fillId="15" borderId="16" xfId="0" applyFill="1" applyBorder="1" applyAlignment="1">
      <alignment horizontal="center" vertical="center" wrapText="1"/>
    </xf>
    <xf numFmtId="0" fontId="0" fillId="15" borderId="16" xfId="0" applyFill="1" applyBorder="1" applyAlignment="1">
      <alignment vertical="top" wrapText="1"/>
    </xf>
    <xf numFmtId="0" fontId="0" fillId="22" borderId="16" xfId="0" applyFill="1" applyBorder="1" applyAlignment="1">
      <alignment horizontal="center" vertical="center" wrapText="1"/>
    </xf>
    <xf numFmtId="0" fontId="0" fillId="22" borderId="16" xfId="0" applyFill="1" applyBorder="1" applyAlignment="1">
      <alignment vertical="top" wrapText="1"/>
    </xf>
    <xf numFmtId="0" fontId="33" fillId="22" borderId="16" xfId="0" applyFont="1" applyFill="1" applyBorder="1" applyAlignment="1">
      <alignment horizontal="center" vertical="center" wrapText="1"/>
    </xf>
    <xf numFmtId="0" fontId="92" fillId="0" borderId="8" xfId="0" applyFont="1" applyFill="1" applyBorder="1" applyAlignment="1" applyProtection="1">
      <alignment horizontal="left" vertical="center" wrapText="1"/>
      <protection locked="0"/>
    </xf>
    <xf numFmtId="14" fontId="0" fillId="0" borderId="16" xfId="0" applyNumberFormat="1" applyBorder="1" applyAlignment="1">
      <alignment wrapText="1"/>
    </xf>
    <xf numFmtId="0" fontId="6" fillId="13" borderId="0"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93" fillId="2" borderId="14" xfId="0" applyFont="1" applyFill="1" applyBorder="1" applyAlignment="1" applyProtection="1">
      <alignment horizontal="center" vertical="center" wrapText="1"/>
    </xf>
    <xf numFmtId="0" fontId="93" fillId="13" borderId="0" xfId="0" applyFont="1" applyFill="1" applyBorder="1" applyAlignment="1" applyProtection="1">
      <alignment horizontal="center" vertical="center" wrapText="1"/>
    </xf>
    <xf numFmtId="0" fontId="15" fillId="2" borderId="0" xfId="0" applyFont="1" applyFill="1" applyAlignment="1" applyProtection="1">
      <alignment horizontal="left" vertical="center" wrapText="1"/>
    </xf>
    <xf numFmtId="0" fontId="14" fillId="13" borderId="0" xfId="0" applyFont="1" applyFill="1" applyBorder="1" applyAlignment="1" applyProtection="1">
      <alignment horizontal="left" vertical="center" wrapText="1"/>
    </xf>
    <xf numFmtId="0" fontId="15" fillId="2" borderId="0" xfId="0" applyFont="1" applyFill="1" applyAlignment="1" applyProtection="1">
      <alignment horizontal="center" vertical="center" wrapText="1"/>
    </xf>
    <xf numFmtId="0" fontId="14" fillId="13" borderId="0" xfId="0" applyFont="1" applyFill="1" applyBorder="1" applyAlignment="1" applyProtection="1">
      <alignment horizontal="center" vertical="center" wrapText="1"/>
    </xf>
    <xf numFmtId="0" fontId="21" fillId="13" borderId="0" xfId="0" applyFont="1" applyFill="1" applyBorder="1" applyAlignment="1" applyProtection="1">
      <alignment horizontal="center" vertical="center" wrapText="1"/>
    </xf>
    <xf numFmtId="0" fontId="42" fillId="13" borderId="0" xfId="0" applyFont="1" applyFill="1" applyBorder="1" applyAlignment="1" applyProtection="1">
      <alignment horizontal="center" vertical="center" wrapText="1"/>
    </xf>
    <xf numFmtId="0" fontId="21" fillId="13" borderId="0" xfId="0" applyFont="1" applyFill="1" applyBorder="1" applyAlignment="1" applyProtection="1">
      <alignment horizontal="left" vertical="center" wrapText="1"/>
    </xf>
    <xf numFmtId="0" fontId="23" fillId="13" borderId="40" xfId="0" applyFont="1" applyFill="1" applyBorder="1" applyAlignment="1" applyProtection="1">
      <alignment horizontal="left" vertical="center" wrapText="1"/>
    </xf>
    <xf numFmtId="0" fontId="23" fillId="13" borderId="0" xfId="0" applyFont="1" applyFill="1" applyBorder="1" applyAlignment="1" applyProtection="1">
      <alignment horizontal="left" vertical="center" wrapText="1"/>
    </xf>
    <xf numFmtId="0" fontId="26" fillId="13" borderId="0" xfId="0" applyFont="1" applyFill="1" applyBorder="1" applyAlignment="1" applyProtection="1">
      <alignment horizontal="left" vertical="center" wrapText="1"/>
    </xf>
    <xf numFmtId="0" fontId="38" fillId="13" borderId="24" xfId="0" applyFont="1" applyFill="1" applyBorder="1" applyAlignment="1" applyProtection="1">
      <alignment horizontal="left" vertical="center" wrapText="1"/>
    </xf>
    <xf numFmtId="0" fontId="38" fillId="13" borderId="29" xfId="0" applyFont="1" applyFill="1" applyBorder="1" applyAlignment="1" applyProtection="1">
      <alignment horizontal="left" vertical="center" wrapText="1"/>
    </xf>
    <xf numFmtId="0" fontId="0" fillId="0" borderId="0" xfId="0" applyAlignment="1">
      <alignment horizontal="left" vertical="center" wrapText="1"/>
    </xf>
    <xf numFmtId="0" fontId="23" fillId="13" borderId="40" xfId="0" applyFont="1" applyFill="1" applyBorder="1" applyAlignment="1" applyProtection="1">
      <alignment horizontal="center" vertical="center"/>
    </xf>
    <xf numFmtId="0" fontId="23" fillId="13" borderId="0" xfId="0" applyFont="1" applyFill="1" applyBorder="1" applyAlignment="1" applyProtection="1">
      <alignment horizontal="center" vertical="center"/>
    </xf>
    <xf numFmtId="0" fontId="26" fillId="13" borderId="0" xfId="0" applyFont="1" applyFill="1" applyBorder="1" applyAlignment="1" applyProtection="1">
      <alignment horizontal="center" vertical="center" wrapText="1"/>
    </xf>
    <xf numFmtId="0" fontId="38" fillId="13" borderId="24" xfId="0" applyFont="1" applyFill="1" applyBorder="1" applyAlignment="1" applyProtection="1">
      <alignment horizontal="center" vertical="center"/>
    </xf>
    <xf numFmtId="0" fontId="38" fillId="13" borderId="29" xfId="0" applyFont="1" applyFill="1" applyBorder="1" applyAlignment="1" applyProtection="1">
      <alignment horizontal="center" vertical="center"/>
    </xf>
    <xf numFmtId="0" fontId="23" fillId="13" borderId="40" xfId="0" applyFont="1" applyFill="1" applyBorder="1" applyAlignment="1" applyProtection="1">
      <alignment horizontal="center" vertical="center" wrapText="1"/>
    </xf>
    <xf numFmtId="0" fontId="23" fillId="13" borderId="0" xfId="0" applyFont="1" applyFill="1" applyBorder="1" applyAlignment="1" applyProtection="1">
      <alignment horizontal="center" vertical="center" wrapText="1"/>
    </xf>
    <xf numFmtId="0" fontId="38" fillId="13" borderId="24" xfId="0" applyFont="1" applyFill="1" applyBorder="1" applyAlignment="1" applyProtection="1">
      <alignment horizontal="center" vertical="center" wrapText="1"/>
    </xf>
    <xf numFmtId="0" fontId="38" fillId="13" borderId="29" xfId="0" applyFont="1" applyFill="1" applyBorder="1" applyAlignment="1" applyProtection="1">
      <alignment horizontal="center" vertical="center" wrapText="1"/>
    </xf>
    <xf numFmtId="0" fontId="0" fillId="0" borderId="0" xfId="0" applyAlignment="1">
      <alignment horizontal="center" vertical="center" wrapText="1"/>
    </xf>
    <xf numFmtId="0" fontId="22" fillId="2" borderId="40" xfId="0" applyFont="1" applyFill="1" applyBorder="1" applyAlignment="1" applyProtection="1">
      <alignment horizontal="left" vertical="center" wrapText="1"/>
    </xf>
    <xf numFmtId="0" fontId="54" fillId="13" borderId="0" xfId="0" applyFont="1" applyFill="1" applyBorder="1" applyAlignment="1" applyProtection="1">
      <alignment horizontal="center" vertical="center" wrapText="1"/>
    </xf>
    <xf numFmtId="0" fontId="4" fillId="13" borderId="40" xfId="0" applyFont="1" applyFill="1" applyBorder="1" applyAlignment="1" applyProtection="1">
      <alignment horizontal="center" vertical="center"/>
    </xf>
    <xf numFmtId="0" fontId="4" fillId="13" borderId="0"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33" fillId="0" borderId="0" xfId="0" applyFont="1" applyAlignment="1">
      <alignment horizontal="center" vertical="center"/>
    </xf>
    <xf numFmtId="0" fontId="19" fillId="2" borderId="0" xfId="0" applyFont="1" applyFill="1" applyAlignment="1" applyProtection="1">
      <alignment horizontal="center" vertical="center"/>
    </xf>
    <xf numFmtId="0" fontId="26" fillId="13" borderId="0" xfId="0" applyFont="1" applyFill="1" applyBorder="1" applyAlignment="1" applyProtection="1">
      <alignment horizontal="center" vertical="center"/>
    </xf>
    <xf numFmtId="0" fontId="58" fillId="13" borderId="24" xfId="0" applyFont="1" applyFill="1" applyBorder="1" applyAlignment="1" applyProtection="1">
      <alignment horizontal="center" vertical="center"/>
    </xf>
    <xf numFmtId="0" fontId="58" fillId="13" borderId="29" xfId="0" applyFont="1" applyFill="1" applyBorder="1" applyAlignment="1" applyProtection="1">
      <alignment horizontal="center" vertical="center"/>
    </xf>
    <xf numFmtId="0" fontId="50" fillId="13" borderId="0" xfId="0" applyFont="1" applyFill="1" applyBorder="1" applyAlignment="1" applyProtection="1">
      <alignment horizontal="center" vertical="center"/>
    </xf>
    <xf numFmtId="0" fontId="0" fillId="0" borderId="0" xfId="0" applyFont="1" applyAlignment="1">
      <alignment horizontal="center" vertical="center"/>
    </xf>
    <xf numFmtId="0" fontId="25" fillId="13" borderId="0" xfId="0" applyFont="1" applyFill="1" applyBorder="1" applyAlignment="1" applyProtection="1">
      <alignment horizontal="center" vertical="center" wrapText="1"/>
    </xf>
    <xf numFmtId="0" fontId="42" fillId="13" borderId="89" xfId="0" applyFont="1" applyFill="1" applyBorder="1" applyAlignment="1" applyProtection="1">
      <alignment horizontal="center" vertical="center" wrapText="1"/>
      <protection locked="0"/>
    </xf>
    <xf numFmtId="0" fontId="42" fillId="13" borderId="92" xfId="0" applyFont="1" applyFill="1" applyBorder="1" applyAlignment="1" applyProtection="1">
      <alignment horizontal="center" vertical="center" wrapText="1"/>
      <protection locked="0"/>
    </xf>
    <xf numFmtId="0" fontId="42" fillId="13" borderId="93" xfId="0" applyFont="1" applyFill="1" applyBorder="1" applyAlignment="1" applyProtection="1">
      <alignment horizontal="center" vertical="center" wrapText="1"/>
      <protection locked="0"/>
    </xf>
    <xf numFmtId="0" fontId="42" fillId="13" borderId="94" xfId="0" applyFont="1" applyFill="1" applyBorder="1" applyAlignment="1" applyProtection="1">
      <alignment horizontal="center" vertical="center" wrapText="1"/>
      <protection locked="0"/>
    </xf>
    <xf numFmtId="0" fontId="42" fillId="13" borderId="95" xfId="0" applyFont="1" applyFill="1" applyBorder="1" applyAlignment="1" applyProtection="1">
      <alignment horizontal="center" vertical="center" wrapText="1"/>
      <protection locked="0"/>
    </xf>
    <xf numFmtId="0" fontId="89" fillId="13" borderId="96" xfId="0" applyFont="1" applyFill="1" applyBorder="1" applyAlignment="1" applyProtection="1">
      <alignment horizontal="center" vertical="center" wrapText="1"/>
    </xf>
    <xf numFmtId="0" fontId="89" fillId="13" borderId="97" xfId="0" applyFont="1" applyFill="1" applyBorder="1" applyAlignment="1" applyProtection="1">
      <alignment horizontal="center" vertical="center" wrapText="1"/>
    </xf>
    <xf numFmtId="0" fontId="33" fillId="32" borderId="16" xfId="0" applyFont="1" applyFill="1" applyBorder="1" applyAlignment="1">
      <alignment horizontal="center" vertical="center"/>
    </xf>
    <xf numFmtId="0" fontId="33" fillId="33" borderId="16" xfId="0" applyFont="1" applyFill="1" applyBorder="1" applyAlignment="1">
      <alignment horizontal="left" vertical="center" wrapText="1"/>
    </xf>
    <xf numFmtId="0" fontId="33" fillId="29" borderId="16" xfId="0" applyFont="1" applyFill="1" applyBorder="1" applyAlignment="1">
      <alignment horizontal="center" vertical="center" wrapText="1"/>
    </xf>
    <xf numFmtId="0" fontId="33" fillId="29" borderId="16" xfId="0" applyFont="1" applyFill="1" applyBorder="1" applyAlignment="1">
      <alignment vertical="center" wrapText="1"/>
    </xf>
    <xf numFmtId="0" fontId="0" fillId="18" borderId="16" xfId="0" applyFill="1" applyBorder="1" applyAlignment="1">
      <alignment horizontal="center" vertical="center"/>
    </xf>
    <xf numFmtId="0" fontId="0" fillId="20" borderId="16" xfId="0" applyFill="1" applyBorder="1" applyAlignment="1">
      <alignment horizontal="center" vertical="center"/>
    </xf>
    <xf numFmtId="0" fontId="0" fillId="20" borderId="16" xfId="0" applyFill="1" applyBorder="1" applyAlignment="1">
      <alignment horizontal="left" vertical="top" wrapText="1"/>
    </xf>
    <xf numFmtId="0" fontId="0" fillId="21" borderId="16" xfId="0" applyFill="1" applyBorder="1" applyAlignment="1">
      <alignment horizontal="center" vertical="center" wrapText="1"/>
    </xf>
    <xf numFmtId="0" fontId="0" fillId="21" borderId="16" xfId="0" applyFill="1" applyBorder="1" applyAlignment="1">
      <alignment vertical="top" wrapText="1"/>
    </xf>
    <xf numFmtId="0" fontId="0" fillId="0" borderId="0" xfId="0" applyAlignment="1">
      <alignment horizontal="right"/>
    </xf>
    <xf numFmtId="0" fontId="33" fillId="21" borderId="16" xfId="0" applyFont="1" applyFill="1" applyBorder="1" applyAlignment="1">
      <alignment horizontal="center" vertical="center" wrapText="1"/>
    </xf>
    <xf numFmtId="0" fontId="0" fillId="18" borderId="0" xfId="0" applyFill="1"/>
    <xf numFmtId="0" fontId="0" fillId="18" borderId="0" xfId="0" applyFill="1" applyAlignment="1">
      <alignment horizontal="center" vertical="center"/>
    </xf>
    <xf numFmtId="0" fontId="0" fillId="20" borderId="0" xfId="0" applyFill="1" applyAlignment="1">
      <alignment horizontal="center" vertical="center"/>
    </xf>
    <xf numFmtId="0" fontId="0" fillId="20" borderId="0" xfId="0" applyFill="1" applyAlignment="1">
      <alignment horizontal="left" vertical="top" wrapText="1"/>
    </xf>
    <xf numFmtId="0" fontId="0" fillId="21" borderId="0" xfId="0" applyFill="1" applyAlignment="1">
      <alignment horizontal="center" vertical="center" wrapText="1"/>
    </xf>
    <xf numFmtId="0" fontId="0" fillId="21" borderId="0" xfId="0" applyFill="1" applyAlignment="1">
      <alignment vertical="top" wrapText="1"/>
    </xf>
    <xf numFmtId="0" fontId="0" fillId="13" borderId="0" xfId="0" applyFill="1" applyAlignment="1">
      <alignment horizontal="center" vertical="center"/>
    </xf>
    <xf numFmtId="0" fontId="0" fillId="13" borderId="0" xfId="0" applyFill="1" applyAlignment="1">
      <alignment horizontal="left" vertical="top" wrapText="1"/>
    </xf>
    <xf numFmtId="0" fontId="0" fillId="13" borderId="0" xfId="0" applyFill="1" applyAlignment="1">
      <alignment horizontal="center" vertical="center" wrapText="1"/>
    </xf>
    <xf numFmtId="0" fontId="0" fillId="13" borderId="0" xfId="0" applyFill="1" applyAlignment="1">
      <alignment vertical="top" wrapText="1"/>
    </xf>
    <xf numFmtId="0" fontId="0" fillId="0" borderId="16" xfId="0" applyBorder="1" applyAlignment="1">
      <alignment horizontal="center" vertical="center" wrapText="1"/>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0" fillId="0" borderId="16" xfId="0" applyBorder="1" applyAlignment="1">
      <alignment vertical="top" wrapText="1"/>
    </xf>
    <xf numFmtId="2" fontId="12" fillId="17" borderId="8" xfId="0" applyNumberFormat="1" applyFont="1" applyFill="1" applyBorder="1" applyAlignment="1" applyProtection="1">
      <alignment horizontal="left" vertical="center" wrapText="1"/>
      <protection locked="0"/>
    </xf>
    <xf numFmtId="2" fontId="81" fillId="17" borderId="8" xfId="0" applyNumberFormat="1" applyFont="1" applyFill="1" applyBorder="1" applyAlignment="1" applyProtection="1">
      <alignment horizontal="left" vertical="center" wrapText="1"/>
      <protection locked="0"/>
    </xf>
    <xf numFmtId="2" fontId="90" fillId="9" borderId="8" xfId="0" applyNumberFormat="1" applyFont="1" applyFill="1" applyBorder="1" applyAlignment="1" applyProtection="1"/>
    <xf numFmtId="2" fontId="81" fillId="19" borderId="8" xfId="0" applyNumberFormat="1" applyFont="1" applyFill="1" applyBorder="1" applyAlignment="1" applyProtection="1">
      <alignment horizontal="left" vertical="center" wrapText="1"/>
      <protection locked="0"/>
    </xf>
    <xf numFmtId="2" fontId="12" fillId="2" borderId="8" xfId="0" applyNumberFormat="1" applyFont="1" applyFill="1" applyBorder="1" applyAlignment="1" applyProtection="1">
      <alignment horizontal="left" vertical="center" wrapText="1"/>
      <protection locked="0"/>
    </xf>
    <xf numFmtId="2" fontId="12" fillId="0" borderId="8" xfId="0" applyNumberFormat="1" applyFont="1" applyFill="1" applyBorder="1" applyAlignment="1" applyProtection="1">
      <alignment horizontal="left" vertical="center" wrapText="1"/>
      <protection locked="0"/>
    </xf>
    <xf numFmtId="165" fontId="89" fillId="13" borderId="89" xfId="0" applyNumberFormat="1" applyFont="1" applyFill="1" applyBorder="1" applyAlignment="1" applyProtection="1">
      <alignment horizontal="center" vertical="center" wrapText="1"/>
    </xf>
    <xf numFmtId="0" fontId="89" fillId="13" borderId="89" xfId="0" applyNumberFormat="1" applyFont="1" applyFill="1" applyBorder="1" applyAlignment="1" applyProtection="1">
      <alignment horizontal="center" vertical="center" wrapText="1"/>
    </xf>
    <xf numFmtId="0" fontId="33" fillId="33" borderId="16" xfId="0" applyFont="1" applyFill="1" applyBorder="1" applyAlignment="1">
      <alignment horizontal="center" vertical="center" wrapText="1"/>
    </xf>
    <xf numFmtId="0" fontId="44" fillId="33" borderId="16" xfId="0" applyFont="1" applyFill="1" applyBorder="1" applyAlignment="1">
      <alignment horizontal="center" vertical="center" wrapText="1"/>
    </xf>
    <xf numFmtId="14" fontId="43" fillId="13" borderId="0" xfId="0" applyNumberFormat="1" applyFont="1" applyFill="1" applyAlignment="1">
      <alignment vertical="top"/>
    </xf>
    <xf numFmtId="0" fontId="33" fillId="8" borderId="16" xfId="0" applyFont="1" applyFill="1" applyBorder="1" applyAlignment="1">
      <alignment wrapText="1"/>
    </xf>
    <xf numFmtId="0" fontId="0" fillId="8" borderId="16" xfId="0" applyFill="1" applyBorder="1" applyAlignment="1">
      <alignment horizontal="center" vertical="center" wrapText="1"/>
    </xf>
    <xf numFmtId="0" fontId="0" fillId="8" borderId="16" xfId="0" applyFill="1" applyBorder="1" applyAlignment="1">
      <alignment vertical="center" wrapText="1"/>
    </xf>
    <xf numFmtId="0" fontId="0" fillId="8" borderId="16" xfId="0" applyFont="1" applyFill="1" applyBorder="1" applyAlignment="1">
      <alignment horizontal="center" vertical="center" wrapText="1"/>
    </xf>
    <xf numFmtId="0" fontId="89" fillId="33" borderId="67" xfId="0" applyFont="1" applyFill="1" applyBorder="1" applyAlignment="1" applyProtection="1">
      <alignment horizontal="center" vertical="center" wrapText="1"/>
      <protection locked="0"/>
    </xf>
    <xf numFmtId="0" fontId="89" fillId="33" borderId="68" xfId="0" applyFont="1" applyFill="1" applyBorder="1" applyAlignment="1" applyProtection="1">
      <alignment horizontal="center" vertical="center" wrapText="1"/>
      <protection locked="0"/>
    </xf>
    <xf numFmtId="0" fontId="15" fillId="2" borderId="0" xfId="0" applyFont="1" applyFill="1" applyAlignment="1">
      <alignment horizontal="left" vertical="center"/>
    </xf>
    <xf numFmtId="0" fontId="9" fillId="2" borderId="0" xfId="0" applyFont="1" applyFill="1" applyAlignment="1">
      <alignment horizontal="left"/>
    </xf>
    <xf numFmtId="0" fontId="73" fillId="13" borderId="0" xfId="0" applyFont="1" applyFill="1" applyAlignment="1">
      <alignment vertical="top" wrapText="1"/>
    </xf>
    <xf numFmtId="0" fontId="7" fillId="2" borderId="0" xfId="0" applyFont="1" applyFill="1" applyAlignment="1">
      <alignment horizontal="left"/>
    </xf>
    <xf numFmtId="0" fontId="10" fillId="0" borderId="1" xfId="0" applyFont="1" applyBorder="1" applyAlignment="1">
      <alignment wrapText="1"/>
    </xf>
    <xf numFmtId="0" fontId="10" fillId="0" borderId="2" xfId="0" applyFont="1" applyBorder="1" applyAlignment="1">
      <alignment wrapText="1"/>
    </xf>
    <xf numFmtId="0" fontId="23" fillId="0" borderId="3" xfId="0" applyFont="1" applyBorder="1"/>
    <xf numFmtId="0" fontId="10" fillId="0" borderId="0" xfId="0" applyFont="1" applyAlignment="1">
      <alignment wrapText="1"/>
    </xf>
    <xf numFmtId="0" fontId="12" fillId="0" borderId="4" xfId="0" applyFont="1" applyBorder="1" applyAlignment="1">
      <alignment vertical="top" wrapText="1"/>
    </xf>
    <xf numFmtId="0" fontId="3" fillId="0" borderId="6" xfId="0" applyFont="1" applyBorder="1" applyAlignment="1">
      <alignment wrapText="1"/>
    </xf>
    <xf numFmtId="0" fontId="94" fillId="0" borderId="0" xfId="0" applyFont="1" applyAlignment="1">
      <alignment horizontal="left" vertical="top"/>
    </xf>
    <xf numFmtId="0" fontId="95" fillId="0" borderId="0" xfId="0" applyFont="1" applyAlignment="1">
      <alignment vertical="top" wrapText="1"/>
    </xf>
    <xf numFmtId="0" fontId="12" fillId="0" borderId="4" xfId="0" applyFont="1" applyBorder="1" applyAlignment="1">
      <alignment vertical="center" wrapText="1"/>
    </xf>
    <xf numFmtId="0" fontId="65" fillId="0" borderId="0" xfId="0" applyFont="1" applyAlignment="1">
      <alignment vertical="center" wrapText="1"/>
    </xf>
    <xf numFmtId="0" fontId="3" fillId="0" borderId="6" xfId="0" applyFont="1" applyBorder="1" applyAlignment="1">
      <alignment vertical="center" wrapText="1"/>
    </xf>
    <xf numFmtId="0" fontId="9" fillId="2" borderId="0" xfId="0" applyFont="1" applyFill="1" applyAlignment="1">
      <alignment horizontal="left" vertical="center"/>
    </xf>
    <xf numFmtId="0" fontId="12" fillId="0" borderId="0" xfId="0" applyFont="1" applyAlignment="1">
      <alignment vertical="center" wrapText="1"/>
    </xf>
    <xf numFmtId="0" fontId="95" fillId="0" borderId="0" xfId="0" applyFont="1" applyAlignment="1">
      <alignment vertical="top"/>
    </xf>
    <xf numFmtId="0" fontId="47" fillId="0" borderId="0" xfId="0" applyFont="1" applyAlignment="1">
      <alignment vertical="top"/>
    </xf>
    <xf numFmtId="0" fontId="9" fillId="0" borderId="4" xfId="0" applyFont="1" applyBorder="1"/>
    <xf numFmtId="0" fontId="9" fillId="0" borderId="0" xfId="0" applyFont="1"/>
    <xf numFmtId="0" fontId="30" fillId="0" borderId="4" xfId="0" applyFont="1" applyBorder="1"/>
    <xf numFmtId="0" fontId="13" fillId="5" borderId="30" xfId="0" applyFont="1" applyFill="1" applyBorder="1" applyAlignment="1">
      <alignment horizontal="left" vertical="top"/>
    </xf>
    <xf numFmtId="0" fontId="13" fillId="5" borderId="0" xfId="0" applyFont="1" applyFill="1" applyAlignment="1">
      <alignment horizontal="left" vertical="top"/>
    </xf>
    <xf numFmtId="0" fontId="13" fillId="5" borderId="8" xfId="0" applyFont="1" applyFill="1" applyBorder="1" applyAlignment="1">
      <alignment horizontal="left" vertical="top"/>
    </xf>
    <xf numFmtId="0" fontId="13" fillId="5" borderId="59" xfId="0" applyFont="1" applyFill="1" applyBorder="1" applyAlignment="1">
      <alignment horizontal="left" vertical="top"/>
    </xf>
    <xf numFmtId="0" fontId="30" fillId="0" borderId="0" xfId="0" applyFont="1"/>
    <xf numFmtId="0" fontId="9" fillId="2" borderId="4" xfId="0" applyFont="1" applyFill="1" applyBorder="1" applyAlignment="1">
      <alignment horizontal="left" vertical="center"/>
    </xf>
    <xf numFmtId="0" fontId="9" fillId="13" borderId="0" xfId="0" applyFont="1" applyFill="1" applyAlignment="1">
      <alignment horizontal="left"/>
    </xf>
    <xf numFmtId="49" fontId="5" fillId="17" borderId="0" xfId="0" applyNumberFormat="1" applyFont="1" applyFill="1" applyAlignment="1">
      <alignment horizontal="left" vertical="top" wrapText="1"/>
    </xf>
    <xf numFmtId="49" fontId="5" fillId="17" borderId="7" xfId="0" applyNumberFormat="1" applyFont="1" applyFill="1" applyBorder="1" applyAlignment="1">
      <alignment horizontal="left" vertical="top" wrapText="1"/>
    </xf>
    <xf numFmtId="0" fontId="5" fillId="17" borderId="16" xfId="0" applyFont="1" applyFill="1" applyBorder="1" applyAlignment="1">
      <alignment horizontal="left" vertical="top" wrapText="1"/>
    </xf>
    <xf numFmtId="0" fontId="12" fillId="17" borderId="8" xfId="0" applyFont="1" applyFill="1" applyBorder="1" applyAlignment="1" applyProtection="1">
      <alignment horizontal="center" vertical="top" wrapText="1"/>
      <protection locked="0"/>
    </xf>
    <xf numFmtId="0" fontId="12" fillId="17" borderId="60" xfId="0" applyFont="1" applyFill="1" applyBorder="1" applyAlignment="1" applyProtection="1">
      <alignment horizontal="center" vertical="top" wrapText="1"/>
      <protection locked="0"/>
    </xf>
    <xf numFmtId="49" fontId="5" fillId="17" borderId="8" xfId="0" applyNumberFormat="1" applyFont="1" applyFill="1" applyBorder="1" applyAlignment="1">
      <alignment horizontal="left" vertical="top" wrapText="1"/>
    </xf>
    <xf numFmtId="0" fontId="12" fillId="17" borderId="8" xfId="0" applyFont="1" applyFill="1" applyBorder="1" applyAlignment="1" applyProtection="1">
      <alignment vertical="top" wrapText="1"/>
      <protection locked="0"/>
    </xf>
    <xf numFmtId="49" fontId="16" fillId="20" borderId="0" xfId="0" applyNumberFormat="1" applyFont="1" applyFill="1" applyAlignment="1">
      <alignment horizontal="left" vertical="top" wrapText="1"/>
    </xf>
    <xf numFmtId="49" fontId="16" fillId="20" borderId="8" xfId="0" applyNumberFormat="1" applyFont="1" applyFill="1" applyBorder="1" applyAlignment="1">
      <alignment horizontal="left" vertical="top" wrapText="1"/>
    </xf>
    <xf numFmtId="0" fontId="16" fillId="20" borderId="16" xfId="0" applyFont="1" applyFill="1" applyBorder="1" applyAlignment="1">
      <alignment horizontal="left" vertical="top" wrapText="1"/>
    </xf>
    <xf numFmtId="0" fontId="12" fillId="20" borderId="8" xfId="0" applyFont="1" applyFill="1" applyBorder="1" applyAlignment="1" applyProtection="1">
      <alignment horizontal="center" vertical="top" wrapText="1"/>
      <protection locked="0"/>
    </xf>
    <xf numFmtId="0" fontId="12" fillId="20" borderId="8" xfId="0" applyFont="1" applyFill="1" applyBorder="1" applyAlignment="1" applyProtection="1">
      <alignment vertical="top" wrapText="1"/>
      <protection locked="0"/>
    </xf>
    <xf numFmtId="49" fontId="16" fillId="32" borderId="0" xfId="0" applyNumberFormat="1" applyFont="1" applyFill="1" applyAlignment="1">
      <alignment horizontal="left" vertical="top" wrapText="1"/>
    </xf>
    <xf numFmtId="49" fontId="16" fillId="32" borderId="8" xfId="0" applyNumberFormat="1" applyFont="1" applyFill="1" applyBorder="1" applyAlignment="1">
      <alignment horizontal="left" vertical="top" wrapText="1"/>
    </xf>
    <xf numFmtId="0" fontId="16" fillId="32" borderId="16" xfId="0" applyFont="1" applyFill="1" applyBorder="1" applyAlignment="1">
      <alignment horizontal="left" vertical="top" wrapText="1"/>
    </xf>
    <xf numFmtId="0" fontId="12" fillId="32" borderId="8" xfId="0" applyFont="1" applyFill="1" applyBorder="1" applyAlignment="1" applyProtection="1">
      <alignment horizontal="center" vertical="top" wrapText="1"/>
      <protection locked="0"/>
    </xf>
    <xf numFmtId="0" fontId="12" fillId="32" borderId="8" xfId="0" applyFont="1" applyFill="1" applyBorder="1" applyAlignment="1" applyProtection="1">
      <alignment vertical="top" wrapText="1"/>
      <protection locked="0"/>
    </xf>
    <xf numFmtId="0" fontId="9" fillId="2" borderId="0" xfId="0" applyFont="1" applyFill="1" applyAlignment="1">
      <alignment horizontal="left" wrapText="1"/>
    </xf>
    <xf numFmtId="0" fontId="9" fillId="0" borderId="4" xfId="0" applyFont="1" applyBorder="1" applyAlignment="1">
      <alignment wrapText="1"/>
    </xf>
    <xf numFmtId="49" fontId="16" fillId="2" borderId="0" xfId="0" applyNumberFormat="1" applyFont="1" applyFill="1" applyAlignment="1">
      <alignment horizontal="left" vertical="top" wrapText="1"/>
    </xf>
    <xf numFmtId="49" fontId="16" fillId="2" borderId="8" xfId="0" applyNumberFormat="1" applyFont="1" applyFill="1" applyBorder="1" applyAlignment="1">
      <alignment horizontal="left" vertical="top" wrapText="1"/>
    </xf>
    <xf numFmtId="0" fontId="16" fillId="2" borderId="16" xfId="0" applyFont="1" applyFill="1" applyBorder="1" applyAlignment="1">
      <alignment horizontal="left" vertical="top" wrapText="1"/>
    </xf>
    <xf numFmtId="0" fontId="12" fillId="2" borderId="8" xfId="0" applyFont="1" applyFill="1" applyBorder="1" applyAlignment="1" applyProtection="1">
      <alignment horizontal="center" vertical="top" wrapText="1"/>
      <protection locked="0"/>
    </xf>
    <xf numFmtId="0" fontId="9" fillId="0" borderId="0" xfId="0" applyFont="1" applyAlignment="1">
      <alignment wrapText="1"/>
    </xf>
    <xf numFmtId="0" fontId="9" fillId="13" borderId="0" xfId="0" applyFont="1" applyFill="1" applyAlignment="1">
      <alignment horizontal="left" wrapText="1"/>
    </xf>
    <xf numFmtId="0" fontId="12" fillId="2" borderId="8" xfId="0" applyFont="1" applyFill="1" applyBorder="1" applyAlignment="1" applyProtection="1">
      <alignment vertical="top" wrapText="1"/>
      <protection locked="0"/>
    </xf>
    <xf numFmtId="49" fontId="41" fillId="0" borderId="0" xfId="0" applyNumberFormat="1" applyFont="1" applyAlignment="1">
      <alignment horizontal="left" vertical="top" wrapText="1"/>
    </xf>
    <xf numFmtId="49" fontId="41" fillId="0" borderId="8" xfId="0" applyNumberFormat="1" applyFont="1" applyBorder="1" applyAlignment="1">
      <alignment horizontal="center" vertical="top" wrapText="1"/>
    </xf>
    <xf numFmtId="0" fontId="12" fillId="0" borderId="8" xfId="0" applyFont="1" applyBorder="1" applyAlignment="1" applyProtection="1">
      <alignment horizontal="center" vertical="top" wrapText="1"/>
      <protection locked="0"/>
    </xf>
    <xf numFmtId="0" fontId="12" fillId="0" borderId="8" xfId="0" applyFont="1" applyBorder="1" applyAlignment="1" applyProtection="1">
      <alignment vertical="top" wrapText="1"/>
      <protection locked="0"/>
    </xf>
    <xf numFmtId="0" fontId="20" fillId="13" borderId="4" xfId="0" applyFont="1" applyFill="1" applyBorder="1" applyAlignment="1">
      <alignment horizontal="left" vertical="center" wrapText="1"/>
    </xf>
    <xf numFmtId="0" fontId="20" fillId="13" borderId="0" xfId="0" applyFont="1" applyFill="1" applyAlignment="1">
      <alignment horizontal="left" vertical="center" wrapText="1"/>
    </xf>
    <xf numFmtId="49" fontId="41" fillId="0" borderId="8" xfId="0" applyNumberFormat="1" applyFont="1" applyBorder="1" applyAlignment="1">
      <alignment horizontal="left" vertical="top" wrapText="1"/>
    </xf>
    <xf numFmtId="0" fontId="12" fillId="34" borderId="8" xfId="0" applyFont="1" applyFill="1" applyBorder="1" applyAlignment="1" applyProtection="1">
      <alignment horizontal="center" vertical="top" wrapText="1"/>
      <protection locked="0"/>
    </xf>
    <xf numFmtId="0" fontId="12" fillId="34" borderId="8" xfId="0" applyFont="1" applyFill="1" applyBorder="1" applyAlignment="1" applyProtection="1">
      <alignment vertical="top" wrapText="1"/>
      <protection locked="0"/>
    </xf>
    <xf numFmtId="0" fontId="9" fillId="34" borderId="8" xfId="0" applyFont="1" applyFill="1" applyBorder="1" applyProtection="1">
      <protection locked="0"/>
    </xf>
    <xf numFmtId="49" fontId="41" fillId="13" borderId="0" xfId="0" applyNumberFormat="1" applyFont="1" applyFill="1" applyAlignment="1">
      <alignment horizontal="left" vertical="top" wrapText="1"/>
    </xf>
    <xf numFmtId="49" fontId="41" fillId="13" borderId="8" xfId="0" applyNumberFormat="1" applyFont="1" applyFill="1" applyBorder="1" applyAlignment="1">
      <alignment horizontal="left" vertical="top" wrapText="1"/>
    </xf>
    <xf numFmtId="0" fontId="20" fillId="34" borderId="8" xfId="0" applyFont="1" applyFill="1" applyBorder="1" applyAlignment="1" applyProtection="1">
      <alignment horizontal="left" vertical="center" wrapText="1"/>
      <protection locked="0"/>
    </xf>
    <xf numFmtId="0" fontId="9" fillId="13" borderId="4" xfId="0" applyFont="1" applyFill="1" applyBorder="1" applyAlignment="1">
      <alignment horizontal="left"/>
    </xf>
    <xf numFmtId="49" fontId="45" fillId="0" borderId="0" xfId="0" applyNumberFormat="1" applyFont="1" applyAlignment="1">
      <alignment horizontal="left" vertical="top" wrapText="1"/>
    </xf>
    <xf numFmtId="49" fontId="45" fillId="0" borderId="8" xfId="0" applyNumberFormat="1" applyFont="1" applyBorder="1" applyAlignment="1">
      <alignment horizontal="left" vertical="top" wrapText="1"/>
    </xf>
    <xf numFmtId="0" fontId="12" fillId="0" borderId="13" xfId="0" applyFont="1" applyBorder="1" applyAlignment="1">
      <alignment vertical="top" wrapText="1"/>
    </xf>
    <xf numFmtId="0" fontId="12" fillId="0" borderId="5" xfId="0" applyFont="1" applyBorder="1" applyAlignment="1">
      <alignment vertical="top" wrapText="1"/>
    </xf>
    <xf numFmtId="0" fontId="9" fillId="34" borderId="8" xfId="0" applyFont="1" applyFill="1" applyBorder="1" applyAlignment="1" applyProtection="1">
      <alignment horizontal="left"/>
      <protection locked="0"/>
    </xf>
    <xf numFmtId="0" fontId="12" fillId="13" borderId="0" xfId="0" applyFont="1" applyFill="1" applyAlignment="1">
      <alignment horizontal="center" vertical="top" wrapText="1"/>
    </xf>
    <xf numFmtId="0" fontId="12" fillId="0" borderId="0" xfId="0" applyFont="1" applyAlignment="1">
      <alignment horizontal="center" vertical="top" wrapText="1"/>
    </xf>
    <xf numFmtId="49" fontId="45" fillId="0" borderId="9" xfId="0" applyNumberFormat="1" applyFont="1" applyBorder="1" applyAlignment="1">
      <alignment horizontal="left" vertical="top" wrapText="1"/>
    </xf>
    <xf numFmtId="0" fontId="3" fillId="8" borderId="0" xfId="0" applyFont="1" applyFill="1" applyBorder="1" applyAlignment="1" applyProtection="1">
      <alignment horizontal="center" vertical="center" wrapText="1"/>
    </xf>
    <xf numFmtId="0" fontId="3" fillId="8" borderId="41" xfId="0" applyFont="1" applyFill="1" applyBorder="1" applyAlignment="1" applyProtection="1">
      <alignment horizontal="center" vertical="center" wrapText="1"/>
    </xf>
    <xf numFmtId="0" fontId="21" fillId="8" borderId="62" xfId="0" applyFont="1" applyFill="1" applyBorder="1" applyAlignment="1" applyProtection="1">
      <alignment horizontal="center" vertical="center" wrapText="1"/>
    </xf>
    <xf numFmtId="0" fontId="21" fillId="8" borderId="79" xfId="0" applyFont="1" applyFill="1" applyBorder="1" applyAlignment="1" applyProtection="1">
      <alignment horizontal="center" vertical="center" wrapText="1"/>
    </xf>
    <xf numFmtId="0" fontId="21" fillId="8" borderId="74" xfId="0" applyFont="1" applyFill="1" applyBorder="1" applyAlignment="1" applyProtection="1">
      <alignment horizontal="center" vertical="center" wrapText="1"/>
    </xf>
    <xf numFmtId="0" fontId="0" fillId="20" borderId="65" xfId="0" applyFont="1" applyFill="1" applyBorder="1" applyAlignment="1" applyProtection="1">
      <alignment horizontal="center" vertical="center"/>
      <protection locked="0"/>
    </xf>
    <xf numFmtId="0" fontId="0" fillId="20" borderId="66" xfId="0" applyFont="1" applyFill="1" applyBorder="1" applyAlignment="1" applyProtection="1">
      <alignment horizontal="center" vertical="center"/>
      <protection locked="0"/>
    </xf>
    <xf numFmtId="0" fontId="3" fillId="20" borderId="0" xfId="0" applyFont="1" applyFill="1" applyBorder="1" applyAlignment="1" applyProtection="1">
      <alignment horizontal="center" vertical="center"/>
    </xf>
    <xf numFmtId="0" fontId="3" fillId="20" borderId="41" xfId="0" applyFont="1" applyFill="1" applyBorder="1" applyAlignment="1" applyProtection="1">
      <alignment horizontal="center" vertical="center" wrapText="1"/>
    </xf>
    <xf numFmtId="0" fontId="3" fillId="20" borderId="0" xfId="0" applyFont="1" applyFill="1" applyBorder="1" applyAlignment="1" applyProtection="1">
      <alignment horizontal="center" vertical="center" wrapText="1"/>
    </xf>
    <xf numFmtId="0" fontId="0" fillId="20" borderId="0" xfId="0" applyFont="1" applyFill="1" applyAlignment="1">
      <alignment horizontal="center" vertical="center"/>
    </xf>
    <xf numFmtId="0" fontId="0" fillId="20" borderId="5" xfId="0" applyFont="1" applyFill="1" applyBorder="1" applyAlignment="1">
      <alignment horizontal="center" vertical="center"/>
    </xf>
    <xf numFmtId="0" fontId="97" fillId="20" borderId="54" xfId="0" applyFont="1" applyFill="1" applyBorder="1" applyAlignment="1" applyProtection="1">
      <alignment vertical="center" wrapText="1"/>
    </xf>
    <xf numFmtId="0" fontId="97" fillId="20" borderId="71" xfId="0" applyFont="1" applyFill="1" applyBorder="1" applyAlignment="1" applyProtection="1">
      <alignment horizontal="center" vertical="center" wrapText="1"/>
    </xf>
    <xf numFmtId="0" fontId="3" fillId="20" borderId="64" xfId="0" applyFont="1" applyFill="1" applyBorder="1" applyAlignment="1" applyProtection="1">
      <alignment horizontal="center" vertical="center" wrapText="1"/>
      <protection locked="0"/>
    </xf>
    <xf numFmtId="0" fontId="21" fillId="20" borderId="62" xfId="0" applyFont="1" applyFill="1" applyBorder="1" applyAlignment="1" applyProtection="1">
      <alignment vertical="center" wrapText="1"/>
    </xf>
    <xf numFmtId="0" fontId="3" fillId="20" borderId="77" xfId="0" applyFont="1" applyFill="1" applyBorder="1" applyAlignment="1" applyProtection="1">
      <alignment horizontal="center" vertical="center" wrapText="1"/>
      <protection locked="0"/>
    </xf>
    <xf numFmtId="0" fontId="3" fillId="20" borderId="65" xfId="0" applyFont="1" applyFill="1" applyBorder="1" applyAlignment="1" applyProtection="1">
      <alignment horizontal="center" vertical="center" wrapText="1"/>
      <protection locked="0"/>
    </xf>
    <xf numFmtId="0" fontId="3" fillId="20" borderId="73" xfId="0" applyFont="1" applyFill="1" applyBorder="1" applyAlignment="1" applyProtection="1">
      <alignment horizontal="center" vertical="center" wrapText="1"/>
      <protection locked="0"/>
    </xf>
    <xf numFmtId="0" fontId="3" fillId="20" borderId="62" xfId="0" applyFont="1" applyFill="1" applyBorder="1" applyAlignment="1" applyProtection="1">
      <alignment horizontal="left" vertical="center" wrapText="1"/>
    </xf>
    <xf numFmtId="0" fontId="97" fillId="20" borderId="91" xfId="0" applyFont="1" applyFill="1" applyBorder="1" applyAlignment="1" applyProtection="1">
      <alignment horizontal="center" vertical="center" wrapText="1"/>
    </xf>
    <xf numFmtId="0" fontId="14" fillId="8" borderId="98" xfId="0" applyFont="1" applyFill="1" applyBorder="1" applyAlignment="1" applyProtection="1">
      <alignment horizontal="center" vertical="center" wrapText="1"/>
    </xf>
    <xf numFmtId="0" fontId="21" fillId="8" borderId="81" xfId="0" applyFont="1" applyFill="1" applyBorder="1" applyAlignment="1" applyProtection="1">
      <alignment horizontal="left" vertical="center" wrapText="1"/>
    </xf>
    <xf numFmtId="0" fontId="14" fillId="8" borderId="99" xfId="0" applyFont="1" applyFill="1" applyBorder="1" applyAlignment="1" applyProtection="1">
      <alignment horizontal="center" vertical="center" wrapText="1"/>
    </xf>
    <xf numFmtId="0" fontId="21" fillId="8" borderId="56" xfId="0" applyFont="1" applyFill="1" applyBorder="1" applyAlignment="1" applyProtection="1">
      <alignment horizontal="left" vertical="center" wrapText="1"/>
    </xf>
    <xf numFmtId="0" fontId="14" fillId="8" borderId="100" xfId="0" applyFont="1" applyFill="1" applyBorder="1" applyAlignment="1" applyProtection="1">
      <alignment horizontal="center" vertical="center" wrapText="1"/>
    </xf>
    <xf numFmtId="0" fontId="21" fillId="8" borderId="82" xfId="0" applyFont="1" applyFill="1" applyBorder="1" applyAlignment="1" applyProtection="1">
      <alignment horizontal="left" vertical="center" wrapText="1"/>
    </xf>
    <xf numFmtId="0" fontId="3" fillId="8" borderId="38" xfId="0" applyFont="1" applyFill="1" applyBorder="1" applyAlignment="1" applyProtection="1">
      <alignment horizontal="center" vertical="center"/>
    </xf>
    <xf numFmtId="0" fontId="3" fillId="8" borderId="39" xfId="0" applyFont="1" applyFill="1" applyBorder="1" applyAlignment="1" applyProtection="1">
      <alignment horizontal="left" vertical="center" wrapText="1"/>
    </xf>
    <xf numFmtId="0" fontId="3" fillId="8" borderId="85" xfId="0" applyFont="1" applyFill="1" applyBorder="1" applyAlignment="1" applyProtection="1">
      <alignment horizontal="center" vertical="center" wrapText="1"/>
    </xf>
    <xf numFmtId="0" fontId="3" fillId="8" borderId="86" xfId="0" applyFont="1" applyFill="1" applyBorder="1" applyAlignment="1" applyProtection="1">
      <alignment horizontal="left" vertical="center" wrapText="1"/>
    </xf>
    <xf numFmtId="0" fontId="3" fillId="8" borderId="38" xfId="0" applyFont="1" applyFill="1" applyBorder="1" applyAlignment="1" applyProtection="1">
      <alignment horizontal="center" vertical="center" wrapText="1"/>
    </xf>
    <xf numFmtId="0" fontId="33" fillId="8" borderId="38" xfId="0" applyFont="1" applyFill="1" applyBorder="1" applyAlignment="1">
      <alignment horizontal="center" vertical="center"/>
    </xf>
    <xf numFmtId="0" fontId="0" fillId="8" borderId="0" xfId="0" applyFont="1" applyFill="1" applyBorder="1" applyAlignment="1">
      <alignment horizontal="center" vertical="center" wrapText="1"/>
    </xf>
    <xf numFmtId="0" fontId="0" fillId="8" borderId="39" xfId="0" applyFont="1" applyFill="1" applyBorder="1" applyAlignment="1">
      <alignment horizontal="left" vertical="center" wrapText="1"/>
    </xf>
    <xf numFmtId="0" fontId="33" fillId="8" borderId="85" xfId="0" applyFont="1" applyFill="1" applyBorder="1" applyAlignment="1">
      <alignment horizontal="center" vertical="center"/>
    </xf>
    <xf numFmtId="0" fontId="0" fillId="8" borderId="41" xfId="0" applyFont="1" applyFill="1" applyBorder="1" applyAlignment="1">
      <alignment horizontal="center" vertical="center" wrapText="1"/>
    </xf>
    <xf numFmtId="0" fontId="0" fillId="8" borderId="86" xfId="0" applyFont="1" applyFill="1" applyBorder="1" applyAlignment="1">
      <alignment horizontal="left" vertical="center" wrapText="1"/>
    </xf>
    <xf numFmtId="0" fontId="97" fillId="20" borderId="68" xfId="0" applyFont="1" applyFill="1" applyBorder="1" applyAlignment="1" applyProtection="1">
      <alignment horizontal="center" vertical="center" wrapText="1"/>
      <protection locked="0"/>
    </xf>
    <xf numFmtId="49" fontId="45" fillId="9" borderId="8" xfId="0" applyNumberFormat="1" applyFont="1" applyFill="1" applyBorder="1" applyAlignment="1" applyProtection="1">
      <alignment horizontal="center"/>
    </xf>
    <xf numFmtId="0" fontId="17" fillId="17" borderId="8" xfId="0" applyFont="1" applyFill="1" applyBorder="1" applyAlignment="1" applyProtection="1">
      <alignment horizontal="center" vertical="center" wrapText="1"/>
      <protection locked="0"/>
    </xf>
    <xf numFmtId="164" fontId="17" fillId="17" borderId="8" xfId="0" applyNumberFormat="1" applyFont="1" applyFill="1" applyBorder="1" applyAlignment="1" applyProtection="1">
      <alignment horizontal="center" vertical="center" wrapText="1"/>
      <protection locked="0"/>
    </xf>
    <xf numFmtId="0" fontId="17" fillId="19" borderId="8" xfId="0" applyNumberFormat="1"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89" fillId="13" borderId="48" xfId="0" applyNumberFormat="1" applyFont="1" applyFill="1" applyBorder="1" applyAlignment="1" applyProtection="1">
      <alignment vertical="center" wrapText="1"/>
    </xf>
    <xf numFmtId="0" fontId="89" fillId="13" borderId="72" xfId="0" applyNumberFormat="1" applyFont="1" applyFill="1" applyBorder="1" applyAlignment="1" applyProtection="1">
      <alignment vertical="center" wrapText="1"/>
    </xf>
    <xf numFmtId="0" fontId="89" fillId="8" borderId="16" xfId="0" applyFont="1" applyFill="1" applyBorder="1" applyAlignment="1" applyProtection="1">
      <alignment horizontal="center" vertical="center" wrapText="1"/>
      <protection locked="0"/>
    </xf>
    <xf numFmtId="0" fontId="89" fillId="33" borderId="16" xfId="0" applyFont="1" applyFill="1" applyBorder="1" applyAlignment="1" applyProtection="1">
      <alignment vertical="center" wrapText="1"/>
      <protection locked="0"/>
    </xf>
    <xf numFmtId="0" fontId="10" fillId="13" borderId="1" xfId="0" applyFont="1" applyFill="1" applyBorder="1" applyAlignment="1">
      <alignment wrapText="1"/>
    </xf>
    <xf numFmtId="0" fontId="67" fillId="13" borderId="2" xfId="0" applyFont="1" applyFill="1" applyBorder="1" applyAlignment="1">
      <alignment horizontal="left"/>
    </xf>
    <xf numFmtId="0" fontId="8" fillId="13" borderId="3" xfId="0" applyFont="1" applyFill="1" applyBorder="1" applyAlignment="1">
      <alignment horizontal="left" wrapText="1"/>
    </xf>
    <xf numFmtId="0" fontId="12" fillId="13" borderId="4" xfId="0" applyFont="1" applyFill="1" applyBorder="1" applyAlignment="1">
      <alignment horizontal="left" vertical="center" wrapText="1"/>
    </xf>
    <xf numFmtId="0" fontId="12" fillId="13" borderId="6" xfId="0" applyFont="1" applyFill="1" applyBorder="1" applyAlignment="1">
      <alignment horizontal="left" vertical="center" wrapText="1"/>
    </xf>
    <xf numFmtId="0" fontId="9" fillId="13" borderId="4" xfId="0" applyFont="1" applyFill="1" applyBorder="1"/>
    <xf numFmtId="0" fontId="40" fillId="13" borderId="61" xfId="0" applyFont="1" applyFill="1" applyBorder="1" applyAlignment="1">
      <alignment horizontal="left" vertical="center"/>
    </xf>
    <xf numFmtId="0" fontId="3" fillId="13" borderId="6" xfId="0" applyFont="1" applyFill="1" applyBorder="1" applyAlignment="1">
      <alignment wrapText="1"/>
    </xf>
    <xf numFmtId="0" fontId="40" fillId="13" borderId="0" xfId="0" applyFont="1" applyFill="1" applyAlignment="1">
      <alignment vertical="top"/>
    </xf>
    <xf numFmtId="0" fontId="37" fillId="8" borderId="27" xfId="0" applyFont="1" applyFill="1" applyBorder="1" applyAlignment="1">
      <alignment horizontal="center" vertical="center"/>
    </xf>
    <xf numFmtId="0" fontId="37" fillId="8" borderId="32" xfId="0" applyFont="1" applyFill="1" applyBorder="1" applyAlignment="1">
      <alignment horizontal="center" vertical="center"/>
    </xf>
    <xf numFmtId="0" fontId="37" fillId="8" borderId="28" xfId="0" applyFont="1" applyFill="1" applyBorder="1" applyAlignment="1">
      <alignment horizontal="center" vertical="center"/>
    </xf>
    <xf numFmtId="0" fontId="40" fillId="22" borderId="9" xfId="0" applyFont="1" applyFill="1" applyBorder="1" applyAlignment="1">
      <alignment horizontal="center" vertical="center"/>
    </xf>
    <xf numFmtId="0" fontId="40" fillId="22" borderId="15" xfId="0" applyFont="1" applyFill="1" applyBorder="1" applyAlignment="1">
      <alignment horizontal="center" vertical="center"/>
    </xf>
    <xf numFmtId="0" fontId="40" fillId="22" borderId="9" xfId="0" applyFont="1" applyFill="1" applyBorder="1" applyAlignment="1">
      <alignment horizontal="left" vertical="center" wrapText="1"/>
    </xf>
    <xf numFmtId="0" fontId="40" fillId="22" borderId="15" xfId="0" applyFont="1" applyFill="1" applyBorder="1" applyAlignment="1">
      <alignment horizontal="left" vertical="center" wrapText="1"/>
    </xf>
    <xf numFmtId="0" fontId="40" fillId="22" borderId="16" xfId="0" applyFont="1" applyFill="1" applyBorder="1" applyAlignment="1">
      <alignment horizontal="center" vertical="center"/>
    </xf>
    <xf numFmtId="0" fontId="40" fillId="22" borderId="16" xfId="0" applyFont="1" applyFill="1" applyBorder="1" applyAlignment="1">
      <alignment horizontal="left" vertical="center" wrapText="1"/>
    </xf>
    <xf numFmtId="0" fontId="40" fillId="22" borderId="18" xfId="0" applyFont="1" applyFill="1" applyBorder="1" applyAlignment="1">
      <alignment horizontal="left" vertical="center" wrapText="1"/>
    </xf>
    <xf numFmtId="0" fontId="40" fillId="13" borderId="16" xfId="0" applyFont="1" applyFill="1" applyBorder="1" applyAlignment="1">
      <alignment horizontal="center" vertical="center"/>
    </xf>
    <xf numFmtId="0" fontId="40" fillId="13" borderId="18" xfId="0" applyFont="1" applyFill="1" applyBorder="1" applyAlignment="1">
      <alignment horizontal="center" vertical="center"/>
    </xf>
    <xf numFmtId="0" fontId="40" fillId="13" borderId="16" xfId="0" applyFont="1" applyFill="1" applyBorder="1" applyAlignment="1">
      <alignment horizontal="left" vertical="center" wrapText="1"/>
    </xf>
    <xf numFmtId="0" fontId="40" fillId="13" borderId="18" xfId="0" applyFont="1" applyFill="1" applyBorder="1" applyAlignment="1">
      <alignment horizontal="left" vertical="center" wrapText="1"/>
    </xf>
    <xf numFmtId="0" fontId="40" fillId="24" borderId="16" xfId="0" applyFont="1" applyFill="1" applyBorder="1" applyAlignment="1">
      <alignment horizontal="center" vertical="center"/>
    </xf>
    <xf numFmtId="0" fontId="40" fillId="24" borderId="18" xfId="0" applyFont="1" applyFill="1" applyBorder="1" applyAlignment="1">
      <alignment horizontal="center" vertical="center"/>
    </xf>
    <xf numFmtId="0" fontId="40" fillId="24" borderId="16" xfId="0" applyFont="1" applyFill="1" applyBorder="1" applyAlignment="1">
      <alignment horizontal="left" vertical="center" wrapText="1"/>
    </xf>
    <xf numFmtId="0" fontId="40" fillId="24" borderId="18" xfId="0" applyFont="1" applyFill="1" applyBorder="1" applyAlignment="1">
      <alignment horizontal="left" vertical="center" wrapText="1"/>
    </xf>
    <xf numFmtId="0" fontId="30" fillId="13" borderId="4" xfId="0" applyFont="1" applyFill="1" applyBorder="1" applyProtection="1">
      <protection locked="0"/>
    </xf>
    <xf numFmtId="0" fontId="40" fillId="15" borderId="16" xfId="0" applyFont="1" applyFill="1" applyBorder="1" applyAlignment="1">
      <alignment horizontal="center" vertical="center"/>
    </xf>
    <xf numFmtId="0" fontId="40" fillId="15" borderId="18" xfId="0" applyFont="1" applyFill="1" applyBorder="1" applyAlignment="1">
      <alignment horizontal="center" vertical="center"/>
    </xf>
    <xf numFmtId="0" fontId="40" fillId="15" borderId="16" xfId="0" applyFont="1" applyFill="1" applyBorder="1" applyAlignment="1">
      <alignment horizontal="left" vertical="center" wrapText="1"/>
    </xf>
    <xf numFmtId="0" fontId="40" fillId="15" borderId="18" xfId="0" applyFont="1" applyFill="1" applyBorder="1" applyAlignment="1">
      <alignment horizontal="left" vertical="center" wrapText="1"/>
    </xf>
    <xf numFmtId="0" fontId="40" fillId="22" borderId="18" xfId="0" applyFont="1" applyFill="1" applyBorder="1" applyAlignment="1">
      <alignment horizontal="center" vertical="center"/>
    </xf>
    <xf numFmtId="0" fontId="6" fillId="13" borderId="2" xfId="0" applyFont="1" applyFill="1" applyBorder="1" applyAlignment="1" applyProtection="1">
      <alignment horizontal="left"/>
    </xf>
    <xf numFmtId="0" fontId="42" fillId="13" borderId="2" xfId="0" applyFont="1" applyFill="1" applyBorder="1" applyAlignment="1" applyProtection="1"/>
    <xf numFmtId="0" fontId="6" fillId="13" borderId="0" xfId="0" applyFont="1" applyFill="1" applyBorder="1" applyAlignment="1" applyProtection="1">
      <alignment horizontal="left"/>
    </xf>
    <xf numFmtId="0" fontId="42" fillId="13" borderId="0" xfId="0" applyFont="1" applyFill="1" applyBorder="1" applyAlignment="1" applyProtection="1"/>
    <xf numFmtId="0" fontId="6" fillId="13" borderId="0" xfId="0" applyFont="1" applyFill="1" applyBorder="1" applyAlignment="1" applyProtection="1">
      <alignment horizontal="left" vertical="center"/>
    </xf>
    <xf numFmtId="0" fontId="98" fillId="13" borderId="0" xfId="0" applyFont="1" applyFill="1" applyBorder="1" applyAlignment="1" applyProtection="1">
      <alignment horizontal="center" vertical="top" wrapText="1"/>
    </xf>
    <xf numFmtId="0" fontId="42" fillId="13" borderId="0" xfId="0" applyFont="1" applyFill="1" applyBorder="1" applyAlignment="1" applyProtection="1">
      <alignment vertical="center"/>
    </xf>
    <xf numFmtId="0" fontId="40" fillId="13" borderId="24" xfId="0" applyFont="1" applyFill="1" applyBorder="1" applyAlignment="1" applyProtection="1"/>
    <xf numFmtId="0" fontId="40" fillId="13" borderId="29" xfId="0" applyFont="1" applyFill="1" applyBorder="1" applyAlignment="1" applyProtection="1"/>
    <xf numFmtId="0" fontId="43" fillId="0" borderId="42" xfId="0" applyFont="1" applyBorder="1"/>
    <xf numFmtId="0" fontId="43" fillId="0" borderId="0" xfId="0" applyFont="1"/>
    <xf numFmtId="0" fontId="0" fillId="28" borderId="16" xfId="0" applyFill="1" applyBorder="1" applyAlignment="1">
      <alignment horizontal="center" vertical="center" wrapText="1"/>
    </xf>
    <xf numFmtId="0" fontId="38" fillId="13" borderId="24" xfId="0" applyFont="1" applyFill="1" applyBorder="1" applyAlignment="1" applyProtection="1">
      <alignment horizontal="center"/>
    </xf>
    <xf numFmtId="0" fontId="38" fillId="13" borderId="29" xfId="0" applyFont="1" applyFill="1" applyBorder="1" applyAlignment="1" applyProtection="1">
      <alignment horizontal="center"/>
    </xf>
    <xf numFmtId="0" fontId="97" fillId="20" borderId="101" xfId="0" applyFont="1" applyFill="1" applyBorder="1" applyAlignment="1" applyProtection="1">
      <alignment horizontal="center" vertical="center" wrapText="1"/>
    </xf>
    <xf numFmtId="0" fontId="97" fillId="8" borderId="16" xfId="0" applyFont="1" applyFill="1" applyBorder="1" applyAlignment="1" applyProtection="1">
      <alignment horizontal="center" vertical="center" wrapText="1"/>
    </xf>
    <xf numFmtId="0" fontId="97" fillId="8" borderId="16" xfId="0" applyFont="1" applyFill="1" applyBorder="1" applyAlignment="1" applyProtection="1">
      <alignment horizontal="left" vertical="center" wrapText="1"/>
    </xf>
    <xf numFmtId="0" fontId="33" fillId="28" borderId="16" xfId="0" applyFont="1" applyFill="1" applyBorder="1" applyAlignment="1">
      <alignment horizontal="center" vertical="center" wrapText="1"/>
    </xf>
    <xf numFmtId="0" fontId="0" fillId="15" borderId="16" xfId="0" applyFont="1" applyFill="1" applyBorder="1" applyAlignment="1">
      <alignment horizontal="center" vertical="center" wrapText="1"/>
    </xf>
    <xf numFmtId="0" fontId="25" fillId="13" borderId="0" xfId="0" applyFont="1" applyFill="1" applyBorder="1" applyAlignment="1" applyProtection="1">
      <alignment horizontal="center" vertical="top" wrapText="1"/>
    </xf>
    <xf numFmtId="0" fontId="14" fillId="28" borderId="2" xfId="0" applyFont="1" applyFill="1" applyBorder="1" applyAlignment="1" applyProtection="1">
      <alignment horizontal="center" vertical="center" wrapText="1"/>
    </xf>
    <xf numFmtId="0" fontId="14" fillId="8" borderId="2" xfId="0" applyFont="1" applyFill="1" applyBorder="1" applyAlignment="1" applyProtection="1">
      <alignment horizontal="center" vertical="center" wrapText="1"/>
    </xf>
    <xf numFmtId="0" fontId="52" fillId="13" borderId="0" xfId="0" applyFont="1" applyFill="1" applyBorder="1" applyAlignment="1" applyProtection="1">
      <alignment horizontal="center" vertical="top" wrapText="1"/>
    </xf>
    <xf numFmtId="0" fontId="62" fillId="2" borderId="40" xfId="0" applyFont="1" applyFill="1" applyBorder="1" applyAlignment="1" applyProtection="1">
      <alignment horizontal="center" vertical="center" wrapText="1"/>
    </xf>
    <xf numFmtId="0" fontId="37" fillId="0" borderId="0" xfId="0" applyFont="1" applyFill="1" applyBorder="1" applyAlignment="1" applyProtection="1">
      <alignment horizontal="left" vertical="center" wrapText="1"/>
    </xf>
    <xf numFmtId="0" fontId="27" fillId="13" borderId="18" xfId="0" applyFont="1" applyFill="1" applyBorder="1" applyAlignment="1">
      <alignment vertical="top" wrapText="1"/>
    </xf>
    <xf numFmtId="0" fontId="0" fillId="13" borderId="16" xfId="0" applyFill="1" applyBorder="1" applyAlignment="1">
      <alignment horizontal="center" vertical="center" wrapText="1"/>
    </xf>
    <xf numFmtId="0" fontId="33" fillId="18" borderId="16" xfId="0" applyFont="1" applyFill="1" applyBorder="1" applyAlignment="1">
      <alignment horizontal="left" vertical="top" wrapText="1"/>
    </xf>
    <xf numFmtId="0" fontId="0" fillId="9" borderId="16" xfId="0" applyFill="1" applyBorder="1" applyAlignment="1">
      <alignment horizontal="center" vertical="center" wrapText="1"/>
    </xf>
    <xf numFmtId="0" fontId="33" fillId="9" borderId="16" xfId="0" applyFont="1" applyFill="1" applyBorder="1" applyAlignment="1">
      <alignment horizontal="left" vertical="top" wrapText="1"/>
    </xf>
    <xf numFmtId="0" fontId="0" fillId="9" borderId="16" xfId="0" applyFill="1" applyBorder="1" applyAlignment="1">
      <alignment horizontal="left" vertical="top" wrapText="1"/>
    </xf>
    <xf numFmtId="0" fontId="0" fillId="13" borderId="16" xfId="0" applyFill="1" applyBorder="1" applyAlignment="1">
      <alignment horizontal="left" vertical="top" wrapText="1"/>
    </xf>
    <xf numFmtId="0" fontId="33" fillId="8" borderId="16" xfId="0" applyFont="1" applyFill="1" applyBorder="1" applyAlignment="1">
      <alignment horizontal="left" vertical="top" wrapText="1"/>
    </xf>
    <xf numFmtId="0" fontId="0" fillId="8" borderId="16" xfId="0" applyFill="1" applyBorder="1" applyAlignment="1">
      <alignment horizontal="left" vertical="top" wrapText="1"/>
    </xf>
    <xf numFmtId="0" fontId="33" fillId="35" borderId="16" xfId="0" applyFont="1" applyFill="1" applyBorder="1" applyAlignment="1">
      <alignment horizontal="left" vertical="top" wrapText="1"/>
    </xf>
    <xf numFmtId="0" fontId="0" fillId="35" borderId="16" xfId="0" applyFill="1" applyBorder="1" applyAlignment="1">
      <alignment horizontal="left" vertical="top" wrapText="1"/>
    </xf>
    <xf numFmtId="0" fontId="33" fillId="20" borderId="16" xfId="0" applyFont="1" applyFill="1" applyBorder="1" applyAlignment="1">
      <alignment horizontal="left" vertical="top" wrapText="1"/>
    </xf>
    <xf numFmtId="0" fontId="0" fillId="18" borderId="16" xfId="0" applyFill="1" applyBorder="1" applyAlignment="1">
      <alignment horizontal="left" vertical="top" wrapText="1"/>
    </xf>
    <xf numFmtId="0" fontId="0" fillId="36" borderId="16" xfId="0" applyFill="1" applyBorder="1" applyAlignment="1">
      <alignment horizontal="left" vertical="top" wrapText="1"/>
    </xf>
    <xf numFmtId="0" fontId="33" fillId="21" borderId="16" xfId="0" applyFont="1" applyFill="1" applyBorder="1" applyAlignment="1">
      <alignment horizontal="left" vertical="top" wrapText="1"/>
    </xf>
    <xf numFmtId="0" fontId="0" fillId="21" borderId="16" xfId="0" applyFill="1" applyBorder="1" applyAlignment="1">
      <alignment horizontal="left" vertical="top" wrapText="1"/>
    </xf>
    <xf numFmtId="0" fontId="46" fillId="21" borderId="16" xfId="3" applyFill="1" applyBorder="1" applyAlignment="1">
      <alignment horizontal="left" vertical="top" wrapText="1"/>
    </xf>
    <xf numFmtId="0" fontId="33" fillId="13" borderId="0" xfId="0" applyFont="1" applyFill="1"/>
    <xf numFmtId="0" fontId="0" fillId="13" borderId="17" xfId="0" applyFill="1" applyBorder="1" applyAlignment="1">
      <alignment horizontal="left" vertical="top" wrapText="1"/>
    </xf>
    <xf numFmtId="0" fontId="0" fillId="13" borderId="14" xfId="0" applyFill="1" applyBorder="1" applyAlignment="1">
      <alignment horizontal="left" vertical="top"/>
    </xf>
    <xf numFmtId="0" fontId="0" fillId="13" borderId="18" xfId="0" applyFill="1" applyBorder="1" applyAlignment="1">
      <alignment horizontal="left" vertical="top"/>
    </xf>
    <xf numFmtId="0" fontId="41" fillId="0" borderId="27" xfId="0" applyFont="1" applyFill="1" applyBorder="1" applyAlignment="1" applyProtection="1">
      <alignment horizontal="center" vertical="center" wrapText="1"/>
    </xf>
    <xf numFmtId="0" fontId="41" fillId="0" borderId="42" xfId="0" applyFont="1" applyFill="1" applyBorder="1" applyAlignment="1" applyProtection="1">
      <alignment horizontal="center" vertical="center" wrapText="1"/>
    </xf>
    <xf numFmtId="0" fontId="41" fillId="0" borderId="28" xfId="0" applyFont="1" applyFill="1" applyBorder="1" applyAlignment="1" applyProtection="1">
      <alignment horizontal="center" vertical="center" wrapText="1"/>
    </xf>
    <xf numFmtId="0" fontId="37" fillId="0" borderId="0" xfId="0" applyFont="1" applyFill="1" applyBorder="1" applyAlignment="1" applyProtection="1">
      <alignment horizontal="left" vertical="center" wrapText="1"/>
    </xf>
    <xf numFmtId="0" fontId="42" fillId="13" borderId="26" xfId="0" applyFont="1" applyFill="1" applyBorder="1" applyAlignment="1" applyProtection="1">
      <alignment horizontal="left" vertical="center" wrapText="1"/>
    </xf>
    <xf numFmtId="0" fontId="6" fillId="13" borderId="38" xfId="0" applyFont="1" applyFill="1" applyBorder="1" applyAlignment="1" applyProtection="1">
      <alignment horizontal="center" vertical="center" wrapText="1"/>
    </xf>
    <xf numFmtId="0" fontId="21" fillId="13" borderId="17" xfId="0" applyFont="1" applyFill="1" applyBorder="1" applyAlignment="1" applyProtection="1">
      <alignment horizontal="left" vertical="center" wrapText="1"/>
    </xf>
    <xf numFmtId="0" fontId="21" fillId="13" borderId="14" xfId="0" applyFont="1" applyFill="1" applyBorder="1" applyAlignment="1" applyProtection="1">
      <alignment horizontal="left" vertical="center" wrapText="1"/>
    </xf>
    <xf numFmtId="0" fontId="21" fillId="13" borderId="18" xfId="0" applyFont="1" applyFill="1" applyBorder="1" applyAlignment="1" applyProtection="1">
      <alignment horizontal="left" vertical="center" wrapText="1"/>
    </xf>
    <xf numFmtId="0" fontId="21" fillId="13" borderId="1" xfId="0" applyFont="1" applyFill="1" applyBorder="1" applyAlignment="1" applyProtection="1">
      <alignment horizontal="left" vertical="top" wrapText="1"/>
      <protection locked="0"/>
    </xf>
    <xf numFmtId="0" fontId="30" fillId="13" borderId="2" xfId="0" applyFont="1" applyFill="1" applyBorder="1" applyAlignment="1" applyProtection="1">
      <alignment horizontal="left" vertical="top" wrapText="1"/>
      <protection locked="0"/>
    </xf>
    <xf numFmtId="0" fontId="30" fillId="13" borderId="3" xfId="0" applyFont="1" applyFill="1" applyBorder="1" applyAlignment="1" applyProtection="1">
      <alignment horizontal="left" vertical="top" wrapText="1"/>
      <protection locked="0"/>
    </xf>
    <xf numFmtId="0" fontId="30" fillId="13" borderId="4" xfId="0" applyFont="1" applyFill="1" applyBorder="1" applyAlignment="1" applyProtection="1">
      <alignment horizontal="left" vertical="top" wrapText="1"/>
      <protection locked="0"/>
    </xf>
    <xf numFmtId="0" fontId="30" fillId="13" borderId="0" xfId="0" applyFont="1" applyFill="1" applyBorder="1" applyAlignment="1" applyProtection="1">
      <alignment horizontal="left" vertical="top" wrapText="1"/>
      <protection locked="0"/>
    </xf>
    <xf numFmtId="0" fontId="30" fillId="13" borderId="6" xfId="0" applyFont="1" applyFill="1" applyBorder="1" applyAlignment="1" applyProtection="1">
      <alignment horizontal="left" vertical="top" wrapText="1"/>
      <protection locked="0"/>
    </xf>
    <xf numFmtId="0" fontId="30" fillId="13" borderId="13" xfId="0" applyFont="1" applyFill="1" applyBorder="1" applyAlignment="1" applyProtection="1">
      <alignment horizontal="left" vertical="top" wrapText="1"/>
      <protection locked="0"/>
    </xf>
    <xf numFmtId="0" fontId="30" fillId="13" borderId="5" xfId="0" applyFont="1" applyFill="1" applyBorder="1" applyAlignment="1" applyProtection="1">
      <alignment horizontal="left" vertical="top" wrapText="1"/>
      <protection locked="0"/>
    </xf>
    <xf numFmtId="0" fontId="30" fillId="13" borderId="15" xfId="0" applyFont="1" applyFill="1" applyBorder="1" applyAlignment="1" applyProtection="1">
      <alignment horizontal="left" vertical="top" wrapText="1"/>
      <protection locked="0"/>
    </xf>
    <xf numFmtId="14" fontId="42" fillId="13" borderId="17" xfId="0" applyNumberFormat="1" applyFont="1" applyFill="1" applyBorder="1" applyAlignment="1" applyProtection="1">
      <alignment horizontal="left" vertical="center" wrapText="1"/>
      <protection locked="0"/>
    </xf>
    <xf numFmtId="0" fontId="42" fillId="13" borderId="18" xfId="0" applyFont="1" applyFill="1" applyBorder="1" applyAlignment="1" applyProtection="1">
      <alignment horizontal="left" vertical="center" wrapText="1"/>
      <protection locked="0"/>
    </xf>
    <xf numFmtId="0" fontId="42" fillId="13" borderId="1" xfId="0" applyFont="1" applyFill="1" applyBorder="1" applyAlignment="1" applyProtection="1">
      <alignment horizontal="left" vertical="top" wrapText="1"/>
      <protection locked="0"/>
    </xf>
    <xf numFmtId="0" fontId="42" fillId="13" borderId="3" xfId="0" applyFont="1" applyFill="1" applyBorder="1" applyAlignment="1" applyProtection="1">
      <alignment horizontal="left" vertical="top" wrapText="1"/>
      <protection locked="0"/>
    </xf>
    <xf numFmtId="0" fontId="42" fillId="13" borderId="13" xfId="0" applyFont="1" applyFill="1" applyBorder="1" applyAlignment="1" applyProtection="1">
      <alignment horizontal="left" vertical="top" wrapText="1"/>
      <protection locked="0"/>
    </xf>
    <xf numFmtId="0" fontId="42" fillId="13" borderId="15" xfId="0" applyFont="1" applyFill="1" applyBorder="1" applyAlignment="1" applyProtection="1">
      <alignment horizontal="left" vertical="top" wrapText="1"/>
      <protection locked="0"/>
    </xf>
    <xf numFmtId="0" fontId="42" fillId="13" borderId="50" xfId="0" applyFont="1" applyFill="1" applyBorder="1" applyAlignment="1" applyProtection="1">
      <alignment horizontal="left" vertical="center" wrapText="1"/>
    </xf>
    <xf numFmtId="0" fontId="14" fillId="13" borderId="17" xfId="0" applyFont="1" applyFill="1" applyBorder="1" applyAlignment="1" applyProtection="1">
      <alignment horizontal="left" vertical="top" wrapText="1"/>
    </xf>
    <xf numFmtId="0" fontId="21" fillId="13" borderId="14" xfId="0" applyFont="1" applyFill="1" applyBorder="1" applyAlignment="1" applyProtection="1">
      <alignment horizontal="left" vertical="top" wrapText="1"/>
    </xf>
    <xf numFmtId="0" fontId="21" fillId="13" borderId="18" xfId="0" applyFont="1" applyFill="1" applyBorder="1" applyAlignment="1" applyProtection="1">
      <alignment horizontal="left" vertical="top" wrapText="1"/>
    </xf>
    <xf numFmtId="0" fontId="21" fillId="13" borderId="1" xfId="0" applyFont="1" applyFill="1" applyBorder="1" applyAlignment="1" applyProtection="1">
      <alignment horizontal="left" vertical="top" wrapText="1"/>
    </xf>
    <xf numFmtId="0" fontId="30" fillId="13" borderId="2" xfId="0" applyFont="1" applyFill="1" applyBorder="1" applyAlignment="1" applyProtection="1">
      <alignment horizontal="left" vertical="top" wrapText="1"/>
    </xf>
    <xf numFmtId="0" fontId="30" fillId="13" borderId="3" xfId="0" applyFont="1" applyFill="1" applyBorder="1" applyAlignment="1" applyProtection="1">
      <alignment horizontal="left" vertical="top" wrapText="1"/>
    </xf>
    <xf numFmtId="0" fontId="30" fillId="13" borderId="4" xfId="0" applyFont="1" applyFill="1" applyBorder="1" applyAlignment="1" applyProtection="1">
      <alignment horizontal="left" vertical="top" wrapText="1"/>
    </xf>
    <xf numFmtId="0" fontId="30" fillId="13" borderId="0" xfId="0" applyFont="1" applyFill="1" applyBorder="1" applyAlignment="1" applyProtection="1">
      <alignment horizontal="left" vertical="top" wrapText="1"/>
    </xf>
    <xf numFmtId="0" fontId="30" fillId="13" borderId="6" xfId="0" applyFont="1" applyFill="1" applyBorder="1" applyAlignment="1" applyProtection="1">
      <alignment horizontal="left" vertical="top" wrapText="1"/>
    </xf>
    <xf numFmtId="0" fontId="30" fillId="13" borderId="13" xfId="0" applyFont="1" applyFill="1" applyBorder="1" applyAlignment="1" applyProtection="1">
      <alignment horizontal="left" vertical="top" wrapText="1"/>
    </xf>
    <xf numFmtId="0" fontId="30" fillId="13" borderId="5" xfId="0" applyFont="1" applyFill="1" applyBorder="1" applyAlignment="1" applyProtection="1">
      <alignment horizontal="left" vertical="top" wrapText="1"/>
    </xf>
    <xf numFmtId="0" fontId="30" fillId="13" borderId="15" xfId="0" applyFont="1" applyFill="1" applyBorder="1" applyAlignment="1" applyProtection="1">
      <alignment horizontal="left" vertical="top" wrapText="1"/>
    </xf>
    <xf numFmtId="0" fontId="96" fillId="0" borderId="0" xfId="0" applyFont="1" applyAlignment="1">
      <alignment horizontal="left" vertical="center" wrapText="1"/>
    </xf>
    <xf numFmtId="0" fontId="41" fillId="0" borderId="27"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28" xfId="0" applyFont="1" applyBorder="1" applyAlignment="1">
      <alignment horizontal="center" vertical="center" wrapText="1"/>
    </xf>
    <xf numFmtId="0" fontId="83" fillId="13" borderId="25" xfId="0" applyFont="1" applyFill="1" applyBorder="1" applyAlignment="1">
      <alignment horizontal="center" vertical="center" wrapText="1"/>
    </xf>
    <xf numFmtId="0" fontId="40" fillId="13" borderId="16" xfId="0" applyFont="1" applyFill="1" applyBorder="1" applyAlignment="1">
      <alignment horizontal="left" vertical="top" wrapText="1"/>
    </xf>
    <xf numFmtId="0" fontId="58" fillId="0" borderId="0" xfId="0" applyFont="1" applyFill="1" applyBorder="1" applyAlignment="1" applyProtection="1">
      <alignment horizontal="left" vertical="top" wrapText="1"/>
    </xf>
    <xf numFmtId="0" fontId="40" fillId="0" borderId="2" xfId="0" applyFont="1" applyFill="1" applyBorder="1" applyAlignment="1" applyProtection="1">
      <alignment horizontal="right" vertical="center"/>
    </xf>
    <xf numFmtId="0" fontId="40" fillId="0" borderId="22" xfId="0" applyFont="1" applyFill="1" applyBorder="1" applyAlignment="1" applyProtection="1">
      <alignment horizontal="right" vertical="center"/>
    </xf>
    <xf numFmtId="0" fontId="40" fillId="0" borderId="11" xfId="0" applyFont="1" applyFill="1" applyBorder="1" applyAlignment="1" applyProtection="1">
      <alignment horizontal="left" vertical="center" wrapText="1"/>
    </xf>
    <xf numFmtId="0" fontId="40" fillId="0" borderId="12"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xf>
    <xf numFmtId="0" fontId="40" fillId="0" borderId="36" xfId="0" applyFont="1" applyFill="1" applyBorder="1" applyAlignment="1" applyProtection="1">
      <alignment horizontal="left" vertical="center" wrapText="1"/>
    </xf>
    <xf numFmtId="0" fontId="40" fillId="0" borderId="31" xfId="0" applyFont="1" applyFill="1" applyBorder="1" applyAlignment="1" applyProtection="1">
      <alignment horizontal="left" vertical="center"/>
    </xf>
    <xf numFmtId="0" fontId="40" fillId="0" borderId="34" xfId="0" applyFont="1" applyFill="1" applyBorder="1" applyAlignment="1" applyProtection="1">
      <alignment horizontal="left" vertical="center" wrapText="1"/>
    </xf>
    <xf numFmtId="0" fontId="40" fillId="0" borderId="19" xfId="0" applyFont="1" applyFill="1" applyBorder="1" applyAlignment="1" applyProtection="1">
      <alignment horizontal="left" vertical="center" wrapText="1"/>
    </xf>
    <xf numFmtId="0" fontId="46" fillId="0" borderId="0" xfId="3" applyFill="1" applyAlignment="1" applyProtection="1">
      <alignment vertical="center"/>
    </xf>
    <xf numFmtId="0" fontId="58" fillId="0" borderId="26" xfId="0" applyFont="1" applyFill="1" applyBorder="1" applyAlignment="1" applyProtection="1">
      <alignment horizontal="left" vertical="center" wrapText="1"/>
    </xf>
    <xf numFmtId="0" fontId="46" fillId="0" borderId="0" xfId="3" applyFill="1" applyAlignment="1" applyProtection="1">
      <alignment horizontal="left" vertical="center"/>
    </xf>
    <xf numFmtId="0" fontId="46" fillId="0" borderId="0" xfId="3" applyFill="1" applyAlignment="1" applyProtection="1">
      <alignment horizontal="left" vertical="center" wrapText="1"/>
    </xf>
    <xf numFmtId="0" fontId="58" fillId="0" borderId="0" xfId="0" applyFont="1" applyFill="1" applyBorder="1" applyAlignment="1" applyProtection="1">
      <alignment horizontal="center" vertical="center" wrapText="1"/>
    </xf>
    <xf numFmtId="0" fontId="46" fillId="0" borderId="0" xfId="3" applyFill="1" applyBorder="1" applyAlignment="1" applyProtection="1">
      <alignment horizontal="left" vertical="center" wrapText="1"/>
    </xf>
    <xf numFmtId="0" fontId="46" fillId="0" borderId="0" xfId="3" applyFont="1" applyFill="1" applyBorder="1" applyAlignment="1" applyProtection="1">
      <alignment horizontal="left" vertical="center"/>
    </xf>
    <xf numFmtId="0" fontId="86" fillId="18" borderId="0" xfId="0" applyFont="1" applyFill="1" applyBorder="1" applyAlignment="1" applyProtection="1">
      <alignment horizontal="left" vertical="top" wrapText="1"/>
    </xf>
    <xf numFmtId="164" fontId="3" fillId="0" borderId="10" xfId="0" applyNumberFormat="1"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60" fillId="0" borderId="17" xfId="0" applyFont="1" applyFill="1" applyBorder="1" applyAlignment="1" applyProtection="1">
      <alignment horizontal="left" vertical="center"/>
      <protection locked="0"/>
    </xf>
    <xf numFmtId="0" fontId="60" fillId="0" borderId="18" xfId="0" applyFont="1" applyFill="1" applyBorder="1" applyAlignment="1" applyProtection="1">
      <alignment horizontal="left" vertical="center"/>
      <protection locked="0"/>
    </xf>
    <xf numFmtId="0" fontId="21" fillId="0" borderId="1"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46" fillId="0" borderId="10" xfId="3" applyFill="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58" fillId="0" borderId="5" xfId="0" applyFont="1" applyBorder="1" applyAlignment="1" applyProtection="1">
      <alignment horizontal="left" vertical="center"/>
    </xf>
    <xf numFmtId="0" fontId="58"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76" fillId="0" borderId="0" xfId="0" applyFont="1" applyBorder="1" applyAlignment="1" applyProtection="1">
      <alignment horizontal="left" vertical="center" wrapText="1"/>
    </xf>
    <xf numFmtId="0" fontId="46" fillId="0" borderId="0" xfId="3" applyFill="1" applyBorder="1" applyAlignment="1" applyProtection="1">
      <alignment horizontal="left" vertical="center"/>
    </xf>
    <xf numFmtId="0" fontId="41" fillId="0" borderId="0" xfId="0" applyFont="1" applyFill="1" applyBorder="1" applyAlignment="1" applyProtection="1">
      <alignment horizontal="center" vertical="center"/>
    </xf>
    <xf numFmtId="164" fontId="3" fillId="0" borderId="12"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xf>
    <xf numFmtId="0" fontId="36" fillId="13" borderId="0" xfId="0" applyFont="1" applyFill="1" applyBorder="1" applyAlignment="1" applyProtection="1">
      <alignment horizontal="left" vertical="top" wrapText="1"/>
    </xf>
    <xf numFmtId="0" fontId="89" fillId="33" borderId="16" xfId="0" applyFont="1" applyFill="1" applyBorder="1" applyAlignment="1" applyProtection="1">
      <alignment horizontal="center" vertical="center" wrapText="1"/>
      <protection locked="0"/>
    </xf>
    <xf numFmtId="14" fontId="3" fillId="13" borderId="17" xfId="0" applyNumberFormat="1" applyFont="1" applyFill="1" applyBorder="1" applyAlignment="1" applyProtection="1">
      <alignment vertical="center" wrapText="1"/>
      <protection locked="0"/>
    </xf>
    <xf numFmtId="0" fontId="52" fillId="27" borderId="17" xfId="0" applyFont="1" applyFill="1" applyBorder="1" applyAlignment="1" applyProtection="1">
      <alignment vertical="center" wrapText="1"/>
      <protection locked="0"/>
    </xf>
    <xf numFmtId="0" fontId="3" fillId="27" borderId="47" xfId="0" applyFont="1" applyFill="1" applyBorder="1" applyAlignment="1" applyProtection="1">
      <alignment horizontal="center" vertical="center" wrapText="1"/>
      <protection locked="0"/>
    </xf>
    <xf numFmtId="0" fontId="3" fillId="27" borderId="18" xfId="0" applyFont="1" applyFill="1" applyBorder="1" applyAlignment="1" applyProtection="1">
      <alignment vertical="center" wrapText="1"/>
      <protection locked="0"/>
    </xf>
  </cellXfs>
  <cellStyles count="6">
    <cellStyle name="Hyperlink" xfId="3" builtinId="8"/>
    <cellStyle name="Normal" xfId="0" builtinId="0"/>
    <cellStyle name="Normal 2" xfId="2" xr:uid="{00000000-0005-0000-0000-000002000000}"/>
    <cellStyle name="Normal 3 2" xfId="5" xr:uid="{332E3E0C-7E25-4C61-B3E5-ED017BFAD332}"/>
    <cellStyle name="Normal 7" xfId="4" xr:uid="{1829024E-CFD2-4534-8536-6A7C9994B551}"/>
    <cellStyle name="Percent" xfId="1" builtinId="5"/>
  </cellStyles>
  <dxfs count="49">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none">
          <bgColor auto="1"/>
        </patternFill>
      </fill>
      <alignment horizontal="left" vertical="center" textRotation="0" indent="0" justifyLastLine="0" shrinkToFit="0" readingOrder="0"/>
      <border diagonalUp="0" diagonalDown="0" outline="0">
        <left/>
        <right style="thin">
          <color auto="1"/>
        </right>
        <top/>
        <bottom/>
      </border>
      <protection locked="0" hidden="0"/>
    </dxf>
    <dxf>
      <font>
        <b/>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s>
  <tableStyles count="0" defaultTableStyle="TableStyleMedium9" defaultPivotStyle="PivotStyleLight16"/>
  <colors>
    <mruColors>
      <color rgb="FFCCFFFF"/>
      <color rgb="FFFCEFE0"/>
      <color rgb="FFA162D0"/>
      <color rgb="FFFFFFCD"/>
      <color rgb="FFFFCCFF"/>
      <color rgb="FF5DD5FF"/>
      <color rgb="FFD6E4F2"/>
      <color rgb="FFCCECFF"/>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607219</xdr:colOff>
      <xdr:row>1</xdr:row>
      <xdr:rowOff>180816</xdr:rowOff>
    </xdr:from>
    <xdr:to>
      <xdr:col>9</xdr:col>
      <xdr:colOff>266678</xdr:colOff>
      <xdr:row>3</xdr:row>
      <xdr:rowOff>209512</xdr:rowOff>
    </xdr:to>
    <xdr:pic>
      <xdr:nvPicPr>
        <xdr:cNvPr id="3" name="Picture 2">
          <a:extLst>
            <a:ext uri="{FF2B5EF4-FFF2-40B4-BE49-F238E27FC236}">
              <a16:creationId xmlns:a16="http://schemas.microsoft.com/office/drawing/2014/main" id="{353AD269-7626-4380-926B-D627834ED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5" y="347504"/>
          <a:ext cx="1445397" cy="477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1237435</xdr:colOff>
      <xdr:row>4</xdr:row>
      <xdr:rowOff>116188</xdr:rowOff>
    </xdr:to>
    <xdr:pic>
      <xdr:nvPicPr>
        <xdr:cNvPr id="2" name="Picture 1">
          <a:extLst>
            <a:ext uri="{FF2B5EF4-FFF2-40B4-BE49-F238E27FC236}">
              <a16:creationId xmlns:a16="http://schemas.microsoft.com/office/drawing/2014/main" id="{6C49FA17-DBD5-44B9-B7AC-CCCADA4A4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97515" y="431164"/>
          <a:ext cx="2007055" cy="694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730250</xdr:colOff>
      <xdr:row>1</xdr:row>
      <xdr:rowOff>87313</xdr:rowOff>
    </xdr:from>
    <xdr:to>
      <xdr:col>12</xdr:col>
      <xdr:colOff>37920</xdr:colOff>
      <xdr:row>2</xdr:row>
      <xdr:rowOff>283966</xdr:rowOff>
    </xdr:to>
    <xdr:pic>
      <xdr:nvPicPr>
        <xdr:cNvPr id="4" name="Picture 3">
          <a:extLst>
            <a:ext uri="{FF2B5EF4-FFF2-40B4-BE49-F238E27FC236}">
              <a16:creationId xmlns:a16="http://schemas.microsoft.com/office/drawing/2014/main" id="{A9EC6C76-3093-4240-B72F-1A3A19A1B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00" y="230188"/>
          <a:ext cx="1434920" cy="50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2050635</xdr:colOff>
      <xdr:row>1</xdr:row>
      <xdr:rowOff>90489</xdr:rowOff>
    </xdr:from>
    <xdr:to>
      <xdr:col>11</xdr:col>
      <xdr:colOff>72748</xdr:colOff>
      <xdr:row>4</xdr:row>
      <xdr:rowOff>1233</xdr:rowOff>
    </xdr:to>
    <xdr:pic>
      <xdr:nvPicPr>
        <xdr:cNvPr id="4" name="Picture 3">
          <a:extLst>
            <a:ext uri="{FF2B5EF4-FFF2-40B4-BE49-F238E27FC236}">
              <a16:creationId xmlns:a16="http://schemas.microsoft.com/office/drawing/2014/main" id="{A9856A64-A41E-4E76-A25F-14B6DABC5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4448" y="233364"/>
          <a:ext cx="1437460" cy="5062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26" displayName="Table26" ref="C11:H470" totalsRowShown="0" headerRowDxfId="48" dataDxfId="46" headerRowBorderDxfId="47" tableBorderDxfId="45">
  <autoFilter ref="C11:H470" xr:uid="{00000000-0009-0000-0100-000005000000}"/>
  <tableColumns count="6">
    <tableColumn id="1" xr3:uid="{00000000-0010-0000-0500-000001000000}" name="(FIN) Käytäntö" dataDxfId="44"/>
    <tableColumn id="2" xr3:uid="{00000000-0010-0000-0500-000002000000}" name="(FIN) Vastaus" dataDxfId="43">
      <calculatedColumnFormula>VLOOKUP(Table26[[#This Row],[(FIN) Kommentit]],Kybermittari_KOKU!K$24:L$413,2,FALSE)</calculatedColumnFormula>
    </tableColumn>
    <tableColumn id="3" xr3:uid="{00000000-0010-0000-0500-000003000000}" name="(FIN) Kommentit" dataDxfId="42"/>
    <tableColumn id="5" xr3:uid="{00000000-0010-0000-0500-000005000000}" name="(FIN) Sisäinen viittaus" dataDxfId="41"/>
    <tableColumn id="6" xr3:uid="{00000000-0010-0000-0500-000006000000}" name="(FIN) Ulkoinen viittaus" dataDxfId="40"/>
    <tableColumn id="4" xr3:uid="{00000000-0010-0000-0500-000004000000}" name="(FIN) Kehityskohde" dataDxfId="39"/>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5CBA4D-1396-4FEC-B057-0EA87BE41DB5}" name="Table26912" displayName="Table26912" ref="C11:K548" totalsRowShown="0" headerRowDxfId="38" dataDxfId="36" headerRowBorderDxfId="37" tableBorderDxfId="35">
  <autoFilter ref="C11:K548" xr:uid="{00000000-0009-0000-0100-000008000000}"/>
  <sortState xmlns:xlrd2="http://schemas.microsoft.com/office/spreadsheetml/2017/richdata2" ref="C12:K548">
    <sortCondition ref="K11:K548"/>
  </sortState>
  <tableColumns count="9">
    <tableColumn id="1" xr3:uid="{5E1F7C2B-B268-4946-8678-66E7EFAE2166}" name="(FIN) Käytäntö" dataDxfId="34"/>
    <tableColumn id="8" xr3:uid="{8DAF518C-1417-421F-A9A8-22CE2566CA9C}" name="Kypsyystaso" dataDxfId="33"/>
    <tableColumn id="7" xr3:uid="{77B6DA80-BDA4-41FE-964B-458A4F3F66D9}" name="Kuvaus" dataDxfId="32"/>
    <tableColumn id="2" xr3:uid="{43EBB286-F4F0-49C9-821A-2F378E4C77EC}" name="(FIN) Vastaus" dataDxfId="31"/>
    <tableColumn id="3" xr3:uid="{14E0BDCE-4956-4613-BF61-98E2CD471AB6}" name="(FIN) Kommentit" dataDxfId="30"/>
    <tableColumn id="5" xr3:uid="{FBF79312-C98D-43AD-8C47-DC6017EA22C5}" name="(FIN) Sisäinen viittaus" dataDxfId="29"/>
    <tableColumn id="6" xr3:uid="{304154CC-75BC-4BED-A4A8-5E427639BD90}" name="(FIN) Ulkoinen viittaus" dataDxfId="28"/>
    <tableColumn id="9" xr3:uid="{4A41ED38-DC3E-4C78-9B14-3E2BE87993CB}" name="(FIN) Kehityskohde" dataDxfId="27"/>
    <tableColumn id="4" xr3:uid="{872A5CC8-84D4-44A9-88B4-C866C20206F5}" name="nro" dataDxfId="26"/>
  </tableColumns>
  <tableStyleInfo name="TableStyleMedium20" showFirstColumn="0" showLastColumn="0" showRowStripes="1" showColumnStripes="0"/>
</table>
</file>

<file path=xl/theme/theme1.xml><?xml version="1.0" encoding="utf-8"?>
<a:theme xmlns:a="http://schemas.openxmlformats.org/drawingml/2006/main" name="A) Traficom 1 su">
  <a:themeElements>
    <a:clrScheme name="Traficom">
      <a:dk1>
        <a:sysClr val="windowText" lastClr="000000"/>
      </a:dk1>
      <a:lt1>
        <a:sysClr val="window" lastClr="FFFFFF"/>
      </a:lt1>
      <a:dk2>
        <a:srgbClr val="018285"/>
      </a:dk2>
      <a:lt2>
        <a:srgbClr val="1C6BBA"/>
      </a:lt2>
      <a:accent1>
        <a:srgbClr val="00AEB2"/>
      </a:accent1>
      <a:accent2>
        <a:srgbClr val="018285"/>
      </a:accent2>
      <a:accent3>
        <a:srgbClr val="81D600"/>
      </a:accent3>
      <a:accent4>
        <a:srgbClr val="EC017F"/>
      </a:accent4>
      <a:accent5>
        <a:srgbClr val="0058B1"/>
      </a:accent5>
      <a:accent6>
        <a:srgbClr val="159637"/>
      </a:accent6>
      <a:hlink>
        <a:srgbClr val="0563C1"/>
      </a:hlink>
      <a:folHlink>
        <a:srgbClr val="954F72"/>
      </a:folHlink>
    </a:clrScheme>
    <a:fontScheme name="Mukautettu 1">
      <a:majorFont>
        <a:latin typeface="Verdana"/>
        <a:ea typeface=""/>
        <a:cs typeface=""/>
      </a:majorFont>
      <a:minorFont>
        <a:latin typeface="Verdana"/>
        <a:ea typeface=""/>
        <a:cs typeface=""/>
      </a:minorFont>
    </a:fontScheme>
    <a:fmtScheme name="Office-te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AEB2"/>
        </a:solidFill>
        <a:ln>
          <a:solidFill>
            <a:srgbClr val="00AEB2"/>
          </a:solidFill>
        </a:ln>
      </a:spPr>
      <a:bodyPr rtlCol="0" anchor="t"/>
      <a:lstStyle>
        <a:defPPr algn="ctr">
          <a:defRPr dirty="0" err="1" smtClean="0">
            <a:solidFill>
              <a:schemeClr val="bg1"/>
            </a:solidFill>
            <a:latin typeface="+mj-lt"/>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rgbClr val="00AEB2"/>
          </a:solidFill>
        </a:ln>
      </a:spPr>
      <a:bodyPr/>
      <a:lstStyle/>
      <a:style>
        <a:lnRef idx="1">
          <a:schemeClr val="accent1"/>
        </a:lnRef>
        <a:fillRef idx="0">
          <a:schemeClr val="accent1"/>
        </a:fillRef>
        <a:effectRef idx="0">
          <a:schemeClr val="accent1"/>
        </a:effectRef>
        <a:fontRef idx="minor">
          <a:schemeClr val="tx1"/>
        </a:fontRef>
      </a:style>
    </a:lnDef>
    <a:txDef>
      <a:spPr>
        <a:solidFill>
          <a:srgbClr val="00AEB2"/>
        </a:solidFill>
      </a:spPr>
      <a:bodyPr wrap="none" rtlCol="0">
        <a:spAutoFit/>
      </a:bodyPr>
      <a:lstStyle>
        <a:defPPr algn="l">
          <a:defRPr dirty="0" err="1" smtClean="0">
            <a:solidFill>
              <a:schemeClr val="bg1"/>
            </a:solidFill>
          </a:defRPr>
        </a:defPPr>
      </a:lstStyle>
    </a:txDef>
  </a:objectDefaults>
  <a:extraClrSchemeLst/>
  <a:custClrLst>
    <a:custClr name="Traficom 1">
      <a:srgbClr val="00AEB2"/>
    </a:custClr>
    <a:custClr name="Traficom 2">
      <a:srgbClr val="018285"/>
    </a:custClr>
    <a:custClr name="Traficom 3">
      <a:srgbClr val="0058B1"/>
    </a:custClr>
    <a:custClr name="Traficom 4">
      <a:srgbClr val="159637"/>
    </a:custClr>
    <a:custClr name="Traficom 5">
      <a:srgbClr val="81D600"/>
    </a:custClr>
    <a:custClr name="Traficom 6">
      <a:srgbClr val="009EFF"/>
    </a:custClr>
    <a:custClr name="Traficom 7">
      <a:srgbClr val="0066CC"/>
    </a:custClr>
    <a:custClr name="Traficom 8">
      <a:srgbClr val="EC017F"/>
    </a:custClr>
    <a:custClr name="Traficom 9">
      <a:srgbClr val="E90008"/>
    </a:custClr>
    <a:custClr name="Traficom 10">
      <a:srgbClr val="FF7D00"/>
    </a:custClr>
    <a:custClr name="Traficom 11">
      <a:srgbClr val="FFD400"/>
    </a:custClr>
    <a:custClr name="Traficom 12">
      <a:srgbClr val="056805"/>
    </a:custClr>
    <a:custClr name="Traficom 13">
      <a:srgbClr val="026273"/>
    </a:custClr>
    <a:custClr name="Traficom 14">
      <a:srgbClr val="002C74"/>
    </a:custClr>
    <a:custClr name="Traficom 15">
      <a:srgbClr val="820084"/>
    </a:custClr>
    <a:custClr name="Traficom 16">
      <a:srgbClr val="9E003B"/>
    </a:custClr>
  </a:custClrLst>
  <a:extLst>
    <a:ext uri="{05A4C25C-085E-4340-85A3-A5531E510DB2}">
      <thm15:themeFamily xmlns:thm15="http://schemas.microsoft.com/office/thememl/2012/main" name="A) Traficom 1 su" id="{417F7FBC-8D82-49A1-8EC6-4B6731C85255}" vid="{FB2437AC-8BEC-40D3-B6CF-A3569723B9A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digiturva@dvv.fi" TargetMode="External"/><Relationship Id="rId2" Type="http://schemas.openxmlformats.org/officeDocument/2006/relationships/hyperlink" Target="https://dvv.fi/digiturvan-tietopalvelut" TargetMode="External"/><Relationship Id="rId1" Type="http://schemas.openxmlformats.org/officeDocument/2006/relationships/hyperlink" Target="https://www.kybermittari.fi/" TargetMode="External"/><Relationship Id="rId5" Type="http://schemas.openxmlformats.org/officeDocument/2006/relationships/printerSettings" Target="../printerSettings/printerSettings2.bin"/><Relationship Id="rId4" Type="http://schemas.openxmlformats.org/officeDocument/2006/relationships/hyperlink" Target="mailto:kybermittari@traficom.f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theme="7"/>
  </sheetPr>
  <dimension ref="A1:G17"/>
  <sheetViews>
    <sheetView tabSelected="1" zoomScale="98" zoomScaleNormal="98" workbookViewId="0">
      <selection activeCell="D21" sqref="D21"/>
    </sheetView>
  </sheetViews>
  <sheetFormatPr defaultColWidth="8.7265625" defaultRowHeight="13.8" x14ac:dyDescent="0.25"/>
  <cols>
    <col min="1" max="1" width="2.6328125" style="235" customWidth="1"/>
    <col min="2" max="2" width="3.7265625" style="235" customWidth="1"/>
    <col min="3" max="3" width="18.1796875" style="235" customWidth="1"/>
    <col min="4" max="4" width="12.453125" style="235" customWidth="1"/>
    <col min="5" max="5" width="65.453125" style="235" customWidth="1"/>
    <col min="6" max="6" width="3.6328125" style="235" customWidth="1"/>
    <col min="7" max="7" width="2.6328125" style="235" customWidth="1"/>
    <col min="8" max="16384" width="8.7265625" style="235"/>
  </cols>
  <sheetData>
    <row r="1" spans="1:7" x14ac:dyDescent="0.25">
      <c r="A1" s="20"/>
      <c r="B1" s="20"/>
      <c r="C1" s="20"/>
      <c r="D1" s="20"/>
      <c r="E1" s="20"/>
      <c r="F1" s="20"/>
      <c r="G1" s="20"/>
    </row>
    <row r="2" spans="1:7" x14ac:dyDescent="0.25">
      <c r="A2" s="137"/>
      <c r="B2" s="251"/>
      <c r="C2" s="252" t="s">
        <v>1641</v>
      </c>
      <c r="D2" s="252" t="s">
        <v>1642</v>
      </c>
      <c r="E2" s="252" t="s">
        <v>1643</v>
      </c>
      <c r="F2" s="253"/>
      <c r="G2" s="137"/>
    </row>
    <row r="3" spans="1:7" s="301" customFormat="1" ht="22.95" customHeight="1" thickBot="1" x14ac:dyDescent="0.3">
      <c r="A3" s="20"/>
      <c r="B3" s="298"/>
      <c r="C3" s="299"/>
      <c r="D3" s="299"/>
      <c r="E3" s="299"/>
      <c r="F3" s="300"/>
      <c r="G3" s="20"/>
    </row>
    <row r="4" spans="1:7" x14ac:dyDescent="0.25">
      <c r="A4" s="51"/>
      <c r="B4" s="254"/>
      <c r="C4" s="260"/>
      <c r="D4" s="260"/>
      <c r="E4" s="260"/>
      <c r="F4" s="255"/>
      <c r="G4" s="147"/>
    </row>
    <row r="5" spans="1:7" s="265" customFormat="1" ht="19.95" customHeight="1" x14ac:dyDescent="0.25">
      <c r="A5" s="261"/>
      <c r="B5" s="262"/>
      <c r="C5" s="936" t="s">
        <v>4336</v>
      </c>
      <c r="D5" s="267">
        <v>45954</v>
      </c>
      <c r="E5" s="268" t="s">
        <v>4356</v>
      </c>
      <c r="F5" s="263"/>
      <c r="G5" s="264"/>
    </row>
    <row r="6" spans="1:7" s="265" customFormat="1" ht="19.95" customHeight="1" x14ac:dyDescent="0.25">
      <c r="A6" s="261"/>
      <c r="B6" s="262"/>
      <c r="C6" s="937" t="s">
        <v>3362</v>
      </c>
      <c r="D6" s="938"/>
      <c r="E6" s="939"/>
      <c r="F6" s="263"/>
      <c r="G6" s="264"/>
    </row>
    <row r="7" spans="1:7" s="265" customFormat="1" ht="29.4" customHeight="1" x14ac:dyDescent="0.25">
      <c r="A7" s="261"/>
      <c r="B7" s="262"/>
      <c r="C7" s="266" t="s">
        <v>4337</v>
      </c>
      <c r="D7" s="267">
        <v>45954</v>
      </c>
      <c r="E7" s="268" t="s">
        <v>4338</v>
      </c>
      <c r="F7" s="263"/>
      <c r="G7" s="264"/>
    </row>
    <row r="8" spans="1:7" s="265" customFormat="1" ht="19.95" customHeight="1" x14ac:dyDescent="0.25">
      <c r="A8" s="261"/>
      <c r="B8" s="262"/>
      <c r="C8" s="266" t="s">
        <v>4339</v>
      </c>
      <c r="D8" s="267">
        <v>45954</v>
      </c>
      <c r="E8" s="268" t="s">
        <v>4340</v>
      </c>
      <c r="F8" s="263"/>
      <c r="G8" s="264"/>
    </row>
    <row r="9" spans="1:7" s="265" customFormat="1" ht="19.95" customHeight="1" x14ac:dyDescent="0.25">
      <c r="A9" s="261"/>
      <c r="B9" s="262"/>
      <c r="C9" s="266" t="s">
        <v>4347</v>
      </c>
      <c r="D9" s="267">
        <v>45954</v>
      </c>
      <c r="E9" s="268" t="s">
        <v>4341</v>
      </c>
      <c r="F9" s="263"/>
      <c r="G9" s="264"/>
    </row>
    <row r="10" spans="1:7" s="265" customFormat="1" ht="19.95" customHeight="1" x14ac:dyDescent="0.25">
      <c r="A10" s="261"/>
      <c r="B10" s="262"/>
      <c r="C10" s="266" t="s">
        <v>4348</v>
      </c>
      <c r="D10" s="267">
        <v>45954</v>
      </c>
      <c r="E10" s="268" t="s">
        <v>4342</v>
      </c>
      <c r="F10" s="263"/>
      <c r="G10" s="264"/>
    </row>
    <row r="11" spans="1:7" s="265" customFormat="1" ht="19.95" customHeight="1" x14ac:dyDescent="0.25">
      <c r="A11" s="261"/>
      <c r="B11" s="262"/>
      <c r="C11" s="266" t="s">
        <v>4343</v>
      </c>
      <c r="D11" s="267">
        <v>45954</v>
      </c>
      <c r="E11" s="268" t="s">
        <v>4344</v>
      </c>
      <c r="F11" s="263"/>
      <c r="G11" s="264"/>
    </row>
    <row r="12" spans="1:7" s="265" customFormat="1" ht="19.95" customHeight="1" x14ac:dyDescent="0.25">
      <c r="A12" s="261"/>
      <c r="B12" s="262"/>
      <c r="C12" s="266" t="s">
        <v>4346</v>
      </c>
      <c r="D12" s="267">
        <v>45954</v>
      </c>
      <c r="E12" s="268" t="s">
        <v>4345</v>
      </c>
      <c r="F12" s="263"/>
      <c r="G12" s="264"/>
    </row>
    <row r="13" spans="1:7" s="265" customFormat="1" ht="19.95" customHeight="1" x14ac:dyDescent="0.25">
      <c r="A13" s="261"/>
      <c r="B13" s="262"/>
      <c r="C13" s="266" t="s">
        <v>4349</v>
      </c>
      <c r="D13" s="269"/>
      <c r="E13" s="268" t="s">
        <v>4350</v>
      </c>
      <c r="F13" s="263"/>
      <c r="G13" s="264"/>
    </row>
    <row r="14" spans="1:7" s="265" customFormat="1" ht="19.95" customHeight="1" x14ac:dyDescent="0.25">
      <c r="A14" s="261"/>
      <c r="B14" s="262"/>
      <c r="C14" s="266" t="s">
        <v>4352</v>
      </c>
      <c r="D14" s="269"/>
      <c r="E14" s="268" t="s">
        <v>4351</v>
      </c>
      <c r="F14" s="263"/>
      <c r="G14" s="264"/>
    </row>
    <row r="15" spans="1:7" s="265" customFormat="1" ht="19.95" customHeight="1" x14ac:dyDescent="0.25">
      <c r="A15" s="261"/>
      <c r="B15" s="262"/>
      <c r="C15" s="266" t="s">
        <v>4353</v>
      </c>
      <c r="D15" s="269"/>
      <c r="E15" s="268" t="s">
        <v>4354</v>
      </c>
      <c r="F15" s="263"/>
      <c r="G15" s="264"/>
    </row>
    <row r="16" spans="1:7" x14ac:dyDescent="0.25">
      <c r="A16" s="121"/>
      <c r="B16" s="256"/>
      <c r="C16" s="257"/>
      <c r="D16" s="258"/>
      <c r="E16" s="258"/>
      <c r="F16" s="259"/>
      <c r="G16" s="121"/>
    </row>
    <row r="17" spans="1:7" x14ac:dyDescent="0.25">
      <c r="A17" s="121"/>
      <c r="B17" s="121"/>
      <c r="C17" s="121"/>
      <c r="D17" s="121"/>
      <c r="E17" s="121"/>
      <c r="F17" s="121"/>
      <c r="G17" s="12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2" tint="0.59999389629810485"/>
  </sheetPr>
  <dimension ref="A1:P22"/>
  <sheetViews>
    <sheetView showGridLines="0" zoomScaleNormal="100" workbookViewId="0">
      <selection activeCell="C9" sqref="C9:E9"/>
    </sheetView>
  </sheetViews>
  <sheetFormatPr defaultColWidth="9.26953125" defaultRowHeight="11.4" x14ac:dyDescent="0.25"/>
  <cols>
    <col min="1" max="2" width="1.6328125" style="25" customWidth="1"/>
    <col min="3" max="3" width="2.6328125" style="25" customWidth="1"/>
    <col min="4" max="4" width="2.6328125" style="153" customWidth="1"/>
    <col min="5" max="5" width="40.6328125" style="153" customWidth="1"/>
    <col min="6" max="8" width="12.6328125" style="23" customWidth="1"/>
    <col min="9" max="9" width="13.1796875" style="23" customWidth="1"/>
    <col min="10" max="10" width="12.6328125" style="183" customWidth="1"/>
    <col min="11" max="12" width="12.6328125" style="23" customWidth="1"/>
    <col min="13" max="13" width="1.6328125" style="25" customWidth="1"/>
    <col min="14" max="14" width="1.6328125" style="154" customWidth="1"/>
    <col min="15" max="16" width="9.08984375" style="23" customWidth="1"/>
    <col min="17" max="17" width="9.08984375" style="25" customWidth="1"/>
    <col min="18" max="16384" width="9.26953125" style="25"/>
  </cols>
  <sheetData>
    <row r="1" spans="1:16" x14ac:dyDescent="0.25">
      <c r="A1" s="20"/>
      <c r="B1" s="20"/>
      <c r="C1" s="20"/>
      <c r="D1" s="20"/>
      <c r="E1" s="20"/>
      <c r="F1" s="20"/>
      <c r="G1" s="20"/>
      <c r="H1" s="20"/>
      <c r="I1" s="20"/>
      <c r="J1" s="20"/>
      <c r="K1" s="20"/>
      <c r="L1" s="20"/>
      <c r="M1" s="20"/>
      <c r="N1" s="20"/>
    </row>
    <row r="2" spans="1:16" s="140" customFormat="1" ht="25.2" customHeight="1" x14ac:dyDescent="0.2">
      <c r="A2" s="137"/>
      <c r="B2" s="27"/>
      <c r="C2" s="165" t="s">
        <v>607</v>
      </c>
      <c r="D2" s="30"/>
      <c r="E2" s="30"/>
      <c r="F2" s="138"/>
      <c r="G2" s="30"/>
      <c r="H2" s="30"/>
      <c r="I2" s="30"/>
      <c r="J2" s="30"/>
      <c r="K2" s="30"/>
      <c r="L2" s="30"/>
      <c r="M2" s="32"/>
      <c r="N2" s="137"/>
      <c r="O2" s="139"/>
      <c r="P2" s="139"/>
    </row>
    <row r="3" spans="1:16" ht="25.2" customHeight="1" x14ac:dyDescent="0.3">
      <c r="A3" s="20"/>
      <c r="B3" s="42"/>
      <c r="C3" s="40" t="str">
        <f>IF(VLOOKUP($C$2,Languages!$A:$D,1,TRUE)=$C$2,VLOOKUP($C$2,Languages!$A:$D,Summary!$C$7,TRUE),NA())</f>
        <v>Kyberturvallisuuden investointien taso</v>
      </c>
      <c r="D3" s="141"/>
      <c r="E3" s="141"/>
      <c r="F3" s="166"/>
      <c r="G3" s="159"/>
      <c r="H3" s="167"/>
      <c r="I3" s="159"/>
      <c r="J3" s="159"/>
      <c r="K3" s="159"/>
      <c r="L3" s="159"/>
      <c r="M3" s="46"/>
      <c r="N3" s="20"/>
    </row>
    <row r="4" spans="1:16" ht="10.199999999999999" customHeight="1" x14ac:dyDescent="0.25">
      <c r="A4" s="20"/>
      <c r="B4" s="42"/>
      <c r="C4" s="144"/>
      <c r="D4" s="44"/>
      <c r="E4" s="44"/>
      <c r="F4" s="44"/>
      <c r="G4" s="44"/>
      <c r="H4" s="44"/>
      <c r="I4" s="44"/>
      <c r="J4" s="44"/>
      <c r="K4" s="44"/>
      <c r="L4" s="143"/>
      <c r="M4" s="46"/>
      <c r="N4" s="20"/>
    </row>
    <row r="5" spans="1:16" ht="79.95" customHeight="1" x14ac:dyDescent="0.25">
      <c r="A5" s="20"/>
      <c r="B5" s="42"/>
      <c r="C5" s="887" t="str">
        <f>IF(VLOOKUP("INVEST-02",Languages!$A:$D,1,TRUE)="INVEST-02",VLOOKUP("INVEST-02",Languages!$A:$D,Summary!$C$7,TRUE),NA())</f>
        <v>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v>
      </c>
      <c r="D5" s="887"/>
      <c r="E5" s="887"/>
      <c r="F5" s="887"/>
      <c r="G5" s="887"/>
      <c r="H5" s="887"/>
      <c r="I5" s="887"/>
      <c r="J5" s="887"/>
      <c r="K5" s="887"/>
      <c r="L5" s="887"/>
      <c r="M5" s="46"/>
      <c r="N5" s="20"/>
    </row>
    <row r="6" spans="1:16" s="62" customFormat="1" ht="4.95" customHeight="1" thickBot="1" x14ac:dyDescent="0.35">
      <c r="A6" s="51"/>
      <c r="B6" s="145"/>
      <c r="C6" s="168"/>
      <c r="D6" s="168"/>
      <c r="E6" s="168"/>
      <c r="F6" s="169"/>
      <c r="G6" s="170"/>
      <c r="H6" s="170"/>
      <c r="I6" s="170"/>
      <c r="J6" s="171"/>
      <c r="K6" s="171"/>
      <c r="L6" s="170"/>
      <c r="M6" s="146"/>
      <c r="N6" s="147"/>
      <c r="O6" s="60"/>
      <c r="P6" s="60"/>
    </row>
    <row r="7" spans="1:16" s="62" customFormat="1" ht="30" customHeight="1" x14ac:dyDescent="0.25">
      <c r="A7" s="51"/>
      <c r="B7" s="145"/>
      <c r="C7" s="894" t="str">
        <f>IF(VLOOKUP("INVEST-03",Languages!$A:$D,1,TRUE)="INVEST-03",VLOOKUP("INVEST-03",Languages!$A:$D,Summary!$C$7,TRUE),NA())</f>
        <v>Kategoria</v>
      </c>
      <c r="D7" s="894"/>
      <c r="E7" s="894"/>
      <c r="F7" s="172" t="str">
        <f>IF(VLOOKUP("INVEST-04",Languages!$A:$D,1,TRUE)="INVEST-04",VLOOKUP("INVEST-04",Languages!$A:$D,Summary!$C$7,TRUE),NA())</f>
        <v>Henkilöstö (sisäinen)</v>
      </c>
      <c r="G7" s="172" t="str">
        <f>IF(VLOOKUP("INVEST-05",Languages!$A:$D,1,TRUE)="INVEST-05",VLOOKUP("INVEST-05",Languages!$A:$D,Summary!$C$7,TRUE),NA())</f>
        <v>Konsultointi</v>
      </c>
      <c r="H7" s="172" t="str">
        <f>IF(VLOOKUP("INVEST-06",Languages!$A:$D,1,TRUE)="INVEST-06",VLOOKUP("INVEST-06",Languages!$A:$D,Summary!$C$7,TRUE),NA())</f>
        <v>Palvelut</v>
      </c>
      <c r="I7" s="172" t="str">
        <f>IF(VLOOKUP("INVEST-07",Languages!$A:$D,1,TRUE)="INVEST-07",VLOOKUP("INVEST-07",Languages!$A:$D,Summary!$C$7,TRUE),NA())</f>
        <v>Ohjelmisto-lisenssit</v>
      </c>
      <c r="J7" s="172" t="str">
        <f>IF(VLOOKUP("INVEST-08",Languages!$A:$D,1,TRUE)="INVEST-08",VLOOKUP("INVEST-08",Languages!$A:$D,Summary!$C$7,TRUE),NA())</f>
        <v>Laite-investoinnit</v>
      </c>
      <c r="K7" s="149" t="str">
        <f>IF(VLOOKUP("INVEST-09",Languages!$A:$D,1,TRUE)="INVEST-09",VLOOKUP("INVEST-09",Languages!$A:$D,Summary!$C$7,TRUE),NA())</f>
        <v>Yhteensä</v>
      </c>
      <c r="L7" s="173" t="str">
        <f>IF(VLOOKUP("INVEST-10",Languages!$A:$D,1,TRUE)="INVEST-10",VLOOKUP("INVEST-10",Languages!$A:$D,Summary!$C$7,TRUE),NA())</f>
        <v>Suunniteltu</v>
      </c>
      <c r="M7" s="146"/>
      <c r="N7" s="147"/>
      <c r="O7" s="60"/>
      <c r="P7" s="60"/>
    </row>
    <row r="8" spans="1:16" s="62" customFormat="1" ht="30" customHeight="1" x14ac:dyDescent="0.25">
      <c r="A8" s="51"/>
      <c r="B8" s="174" t="s">
        <v>23</v>
      </c>
      <c r="C8" s="895" t="str">
        <f>IF(VLOOKUP($B8,Languages!$A:$D,1,TRUE)=$B8,VLOOKUP($B8,Languages!$A:$D,Summary!$C$7,TRUE),NA())</f>
        <v>Kriittisten palveluiden suojaaminen (CRITICAL)</v>
      </c>
      <c r="D8" s="896"/>
      <c r="E8" s="896"/>
      <c r="F8" s="207"/>
      <c r="G8" s="207"/>
      <c r="H8" s="207"/>
      <c r="I8" s="207"/>
      <c r="J8" s="207"/>
      <c r="K8" s="176">
        <f>SUM(F8:J8)</f>
        <v>0</v>
      </c>
      <c r="L8" s="208"/>
      <c r="M8" s="146"/>
      <c r="N8" s="147"/>
      <c r="O8" s="60"/>
      <c r="P8" s="60"/>
    </row>
    <row r="9" spans="1:16" s="62" customFormat="1" ht="30" customHeight="1" x14ac:dyDescent="0.25">
      <c r="A9" s="51"/>
      <c r="B9" s="174" t="s">
        <v>15</v>
      </c>
      <c r="C9" s="890" t="str">
        <f>IF(VLOOKUP($B9,Languages!$A:$D,1,TRUE)=$B9,VLOOKUP($B9,Languages!$A:$D,Summary!$C$7,TRUE),NA())</f>
        <v>Omaisuuden, muutosten ja konfiguraation hallinta (ASSET)</v>
      </c>
      <c r="D9" s="891"/>
      <c r="E9" s="891"/>
      <c r="F9" s="209"/>
      <c r="G9" s="209"/>
      <c r="H9" s="209"/>
      <c r="I9" s="209"/>
      <c r="J9" s="209"/>
      <c r="K9" s="175">
        <f t="shared" ref="K9:K18" si="0">SUM(F9:J9)</f>
        <v>0</v>
      </c>
      <c r="L9" s="210"/>
      <c r="M9" s="146"/>
      <c r="N9" s="147"/>
      <c r="O9" s="60"/>
      <c r="P9" s="60"/>
    </row>
    <row r="10" spans="1:16" s="62" customFormat="1" ht="30" customHeight="1" x14ac:dyDescent="0.25">
      <c r="A10" s="51"/>
      <c r="B10" s="174" t="s">
        <v>31</v>
      </c>
      <c r="C10" s="890" t="str">
        <f>IF(VLOOKUP($B10,Languages!$A:$D,1,TRUE)=$B10,VLOOKUP($B10,Languages!$A:$D,Summary!$C$7,TRUE),NA())</f>
        <v>Uhkien ja haavoittuvuuksien hallinta (THREAT)</v>
      </c>
      <c r="D10" s="891"/>
      <c r="E10" s="891"/>
      <c r="F10" s="211"/>
      <c r="G10" s="211"/>
      <c r="H10" s="211"/>
      <c r="I10" s="211"/>
      <c r="J10" s="211"/>
      <c r="K10" s="175">
        <f t="shared" si="0"/>
        <v>0</v>
      </c>
      <c r="L10" s="212"/>
      <c r="M10" s="146"/>
      <c r="N10" s="147"/>
      <c r="O10" s="60"/>
      <c r="P10" s="60"/>
    </row>
    <row r="11" spans="1:16" s="62" customFormat="1" ht="30" customHeight="1" x14ac:dyDescent="0.25">
      <c r="A11" s="51"/>
      <c r="B11" s="174" t="s">
        <v>0</v>
      </c>
      <c r="C11" s="890" t="str">
        <f>IF(VLOOKUP($B11,Languages!$A:$D,1,TRUE)=$B11,VLOOKUP($B11,Languages!$A:$D,Summary!$C$7,TRUE),NA())</f>
        <v>Riskienhallinta (RISK)</v>
      </c>
      <c r="D11" s="891"/>
      <c r="E11" s="891"/>
      <c r="F11" s="211"/>
      <c r="G11" s="211"/>
      <c r="H11" s="211"/>
      <c r="I11" s="211"/>
      <c r="J11" s="211"/>
      <c r="K11" s="175">
        <f t="shared" si="0"/>
        <v>0</v>
      </c>
      <c r="L11" s="212"/>
      <c r="M11" s="146"/>
      <c r="N11" s="147"/>
      <c r="O11" s="60"/>
      <c r="P11" s="60"/>
    </row>
    <row r="12" spans="1:16" s="62" customFormat="1" ht="30" customHeight="1" x14ac:dyDescent="0.25">
      <c r="A12" s="51"/>
      <c r="B12" s="174" t="s">
        <v>26</v>
      </c>
      <c r="C12" s="890" t="str">
        <f>IF(VLOOKUP($B12,Languages!$A:$D,1,TRUE)=$B12,VLOOKUP($B12,Languages!$A:$D,Summary!$C$7,TRUE),NA())</f>
        <v>Identiteetin- ja pääsynhallinta (ACCESS)</v>
      </c>
      <c r="D12" s="891"/>
      <c r="E12" s="891"/>
      <c r="F12" s="211"/>
      <c r="G12" s="211"/>
      <c r="H12" s="211"/>
      <c r="I12" s="211"/>
      <c r="J12" s="211"/>
      <c r="K12" s="175">
        <f t="shared" si="0"/>
        <v>0</v>
      </c>
      <c r="L12" s="212"/>
      <c r="M12" s="146"/>
      <c r="N12" s="147"/>
      <c r="O12" s="60"/>
      <c r="P12" s="60"/>
    </row>
    <row r="13" spans="1:16" s="62" customFormat="1" ht="30" customHeight="1" x14ac:dyDescent="0.25">
      <c r="A13" s="51"/>
      <c r="B13" s="174" t="s">
        <v>34</v>
      </c>
      <c r="C13" s="890" t="str">
        <f>IF(VLOOKUP($B13,Languages!$A:$D,1,TRUE)=$B13,VLOOKUP($B13,Languages!$A:$D,Summary!$C$7,TRUE),NA())</f>
        <v>Tilannekuva (SITUATION)</v>
      </c>
      <c r="D13" s="891"/>
      <c r="E13" s="891"/>
      <c r="F13" s="211"/>
      <c r="G13" s="211"/>
      <c r="H13" s="211"/>
      <c r="I13" s="211"/>
      <c r="J13" s="211"/>
      <c r="K13" s="175">
        <f t="shared" si="0"/>
        <v>0</v>
      </c>
      <c r="L13" s="212"/>
      <c r="M13" s="146"/>
      <c r="N13" s="147"/>
      <c r="O13" s="60"/>
      <c r="P13" s="60"/>
    </row>
    <row r="14" spans="1:16" s="62" customFormat="1" ht="30" customHeight="1" x14ac:dyDescent="0.25">
      <c r="A14" s="51"/>
      <c r="B14" s="174" t="s">
        <v>36</v>
      </c>
      <c r="C14" s="890" t="str">
        <f>IF(VLOOKUP($B14,Languages!$A:$D,1,TRUE)=$B14,VLOOKUP($B14,Languages!$A:$D,Summary!$C$7,TRUE),NA())</f>
        <v>Tapahtumien ja poikkeamien hallinta, toiminnan jatkuvuus (RESPONSE)</v>
      </c>
      <c r="D14" s="891"/>
      <c r="E14" s="891"/>
      <c r="F14" s="211"/>
      <c r="G14" s="211"/>
      <c r="H14" s="211"/>
      <c r="I14" s="211"/>
      <c r="J14" s="211"/>
      <c r="K14" s="175">
        <f t="shared" si="0"/>
        <v>0</v>
      </c>
      <c r="L14" s="212"/>
      <c r="M14" s="146"/>
      <c r="N14" s="147"/>
      <c r="O14" s="60"/>
      <c r="P14" s="60"/>
    </row>
    <row r="15" spans="1:16" s="62" customFormat="1" ht="30" customHeight="1" x14ac:dyDescent="0.25">
      <c r="A15" s="51"/>
      <c r="B15" s="174" t="s">
        <v>2272</v>
      </c>
      <c r="C15" s="890" t="str">
        <f>IF(VLOOKUP($B15,Languages!$A:$D,1,TRUE)=$B15,VLOOKUP($B15,Languages!$A:$D,Summary!$C$7,TRUE),NA())</f>
        <v>Kumppaniverkoston riskien hallinta (THIRD-PARTIES)</v>
      </c>
      <c r="D15" s="891"/>
      <c r="E15" s="891"/>
      <c r="F15" s="211"/>
      <c r="G15" s="211"/>
      <c r="H15" s="211"/>
      <c r="I15" s="211"/>
      <c r="J15" s="211"/>
      <c r="K15" s="175">
        <f t="shared" si="0"/>
        <v>0</v>
      </c>
      <c r="L15" s="212"/>
      <c r="M15" s="146"/>
      <c r="N15" s="147"/>
      <c r="O15" s="60"/>
      <c r="P15" s="60"/>
    </row>
    <row r="16" spans="1:16" s="62" customFormat="1" ht="30" customHeight="1" x14ac:dyDescent="0.25">
      <c r="A16" s="51"/>
      <c r="B16" s="174" t="s">
        <v>41</v>
      </c>
      <c r="C16" s="890" t="str">
        <f>IF(VLOOKUP($B16,Languages!$A:$D,1,TRUE)=$B16,VLOOKUP($B16,Languages!$A:$D,Summary!$C$7,TRUE),NA())</f>
        <v>Henkilöstön johtaminen ja kehittäminen (WORKFORCE)</v>
      </c>
      <c r="D16" s="891"/>
      <c r="E16" s="891"/>
      <c r="F16" s="211"/>
      <c r="G16" s="211"/>
      <c r="H16" s="211"/>
      <c r="I16" s="211"/>
      <c r="J16" s="211"/>
      <c r="K16" s="175">
        <f t="shared" si="0"/>
        <v>0</v>
      </c>
      <c r="L16" s="212"/>
      <c r="M16" s="146"/>
      <c r="N16" s="147"/>
      <c r="O16" s="60"/>
      <c r="P16" s="60"/>
    </row>
    <row r="17" spans="1:16" s="62" customFormat="1" ht="30" customHeight="1" x14ac:dyDescent="0.25">
      <c r="A17" s="51"/>
      <c r="B17" s="174" t="s">
        <v>44</v>
      </c>
      <c r="C17" s="890" t="str">
        <f>IF(VLOOKUP($B17,Languages!$A:$D,1,TRUE)=$B17,VLOOKUP($B17,Languages!$A:$D,Summary!$C$7,TRUE),NA())</f>
        <v>Kyberturvallisuusarkkitehtuuri (ARCHITECTURE)</v>
      </c>
      <c r="D17" s="891"/>
      <c r="E17" s="891"/>
      <c r="F17" s="211"/>
      <c r="G17" s="211"/>
      <c r="H17" s="211"/>
      <c r="I17" s="211"/>
      <c r="J17" s="211"/>
      <c r="K17" s="175">
        <f t="shared" si="0"/>
        <v>0</v>
      </c>
      <c r="L17" s="212"/>
      <c r="M17" s="146"/>
      <c r="N17" s="147"/>
      <c r="O17" s="60"/>
      <c r="P17" s="60"/>
    </row>
    <row r="18" spans="1:16" s="62" customFormat="1" ht="30" customHeight="1" x14ac:dyDescent="0.25">
      <c r="A18" s="51"/>
      <c r="B18" s="174" t="s">
        <v>46</v>
      </c>
      <c r="C18" s="892" t="str">
        <f>IF(VLOOKUP($B18,Languages!$A:$D,1,TRUE)=$B18,VLOOKUP($B18,Languages!$A:$D,Summary!$C$7,TRUE),NA())</f>
        <v>Kyberturvallisuuden hallinta (PROGRAM)</v>
      </c>
      <c r="D18" s="893"/>
      <c r="E18" s="893"/>
      <c r="F18" s="213"/>
      <c r="G18" s="213"/>
      <c r="H18" s="213"/>
      <c r="I18" s="213"/>
      <c r="J18" s="213"/>
      <c r="K18" s="206">
        <f t="shared" si="0"/>
        <v>0</v>
      </c>
      <c r="L18" s="214"/>
      <c r="M18" s="146"/>
      <c r="N18" s="147"/>
      <c r="O18" s="60"/>
      <c r="P18" s="60"/>
    </row>
    <row r="19" spans="1:16" s="62" customFormat="1" ht="30" customHeight="1" x14ac:dyDescent="0.25">
      <c r="A19" s="51"/>
      <c r="B19" s="174"/>
      <c r="C19" s="888" t="str">
        <f>IF(VLOOKUP("INVEST-11",Languages!$A:$D,1,TRUE)="INVEST-11",VLOOKUP("INVEST-11",Languages!$A:$D,Summary!$C$7,TRUE),NA())</f>
        <v>Yhteensä (x 1 000 €)</v>
      </c>
      <c r="D19" s="888"/>
      <c r="E19" s="889"/>
      <c r="F19" s="176">
        <f t="shared" ref="F19:L19" si="1">SUM(F8:F18)</f>
        <v>0</v>
      </c>
      <c r="G19" s="176">
        <f t="shared" si="1"/>
        <v>0</v>
      </c>
      <c r="H19" s="176">
        <f t="shared" si="1"/>
        <v>0</v>
      </c>
      <c r="I19" s="176">
        <f t="shared" si="1"/>
        <v>0</v>
      </c>
      <c r="J19" s="176">
        <f t="shared" si="1"/>
        <v>0</v>
      </c>
      <c r="K19" s="176">
        <f t="shared" si="1"/>
        <v>0</v>
      </c>
      <c r="L19" s="176">
        <f t="shared" si="1"/>
        <v>0</v>
      </c>
      <c r="M19" s="146"/>
      <c r="N19" s="147"/>
      <c r="O19" s="60"/>
      <c r="P19" s="60"/>
    </row>
    <row r="20" spans="1:16" s="62" customFormat="1" ht="30" customHeight="1" x14ac:dyDescent="0.3">
      <c r="A20" s="51"/>
      <c r="B20" s="145"/>
      <c r="C20" s="177"/>
      <c r="D20" s="178"/>
      <c r="E20" s="178"/>
      <c r="F20" s="161"/>
      <c r="G20" s="179"/>
      <c r="H20" s="179"/>
      <c r="I20" s="179"/>
      <c r="J20" s="180"/>
      <c r="K20" s="180"/>
      <c r="L20" s="179"/>
      <c r="M20" s="146"/>
      <c r="N20" s="147"/>
      <c r="O20" s="60"/>
      <c r="P20" s="60"/>
    </row>
    <row r="21" spans="1:16" x14ac:dyDescent="0.25">
      <c r="A21" s="121"/>
      <c r="B21" s="122"/>
      <c r="C21" s="151"/>
      <c r="D21" s="123"/>
      <c r="E21" s="123"/>
      <c r="F21" s="152"/>
      <c r="G21" s="152"/>
      <c r="H21" s="152"/>
      <c r="I21" s="152"/>
      <c r="J21" s="181"/>
      <c r="K21" s="182"/>
      <c r="L21" s="152"/>
      <c r="M21" s="128"/>
      <c r="N21" s="121"/>
    </row>
    <row r="22" spans="1:16" x14ac:dyDescent="0.25">
      <c r="A22" s="121"/>
      <c r="B22" s="121"/>
      <c r="C22" s="121"/>
      <c r="D22" s="121"/>
      <c r="E22" s="121"/>
      <c r="F22" s="121"/>
      <c r="G22" s="121"/>
      <c r="H22" s="121"/>
      <c r="I22" s="121"/>
      <c r="J22" s="121"/>
      <c r="K22" s="121"/>
      <c r="L22" s="121"/>
      <c r="M22" s="121"/>
      <c r="N22" s="121"/>
    </row>
  </sheetData>
  <sheetProtection sheet="1" objects="1" scenarios="1" formatRows="0"/>
  <mergeCells count="14">
    <mergeCell ref="C5:L5"/>
    <mergeCell ref="C19:E19"/>
    <mergeCell ref="C10:E10"/>
    <mergeCell ref="C9:E9"/>
    <mergeCell ref="C11:E11"/>
    <mergeCell ref="C12:E12"/>
    <mergeCell ref="C13:E13"/>
    <mergeCell ref="C14:E14"/>
    <mergeCell ref="C15:E15"/>
    <mergeCell ref="C16:E16"/>
    <mergeCell ref="C17:E17"/>
    <mergeCell ref="C18:E18"/>
    <mergeCell ref="C7:E7"/>
    <mergeCell ref="C8:E8"/>
  </mergeCells>
  <pageMargins left="0.7" right="0.7" top="0.75" bottom="0.75" header="0.3" footer="0.3"/>
  <pageSetup paperSize="9" scale="5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3" id="{9E7226B3-1067-417A-A4CA-EACC958E7A86}">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G3</xm:sqref>
        </x14:conditionalFormatting>
        <x14:conditionalFormatting xmlns:xm="http://schemas.microsoft.com/office/excel/2006/main">
          <x14:cfRule type="iconSet" priority="2" id="{819A0D45-1B91-4729-8FFB-B5819B3F6A49}">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J3:L3</xm:sqref>
        </x14:conditionalFormatting>
        <x14:conditionalFormatting xmlns:xm="http://schemas.microsoft.com/office/excel/2006/main">
          <x14:cfRule type="iconSet" priority="1" id="{2AA324E3-BA02-40F5-939C-5D2DB0A2F2A7}">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I3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F733-E5B0-4EC8-9155-BD3FFB05F4E5}">
  <sheetPr codeName="Sheet30">
    <tabColor rgb="FFA66BD3"/>
  </sheetPr>
  <dimension ref="A1:K409"/>
  <sheetViews>
    <sheetView zoomScale="80" zoomScaleNormal="80" workbookViewId="0"/>
  </sheetViews>
  <sheetFormatPr defaultRowHeight="13.8" x14ac:dyDescent="0.25"/>
  <cols>
    <col min="1" max="1" width="2.453125" customWidth="1"/>
    <col min="2" max="2" width="3.26953125" customWidth="1"/>
    <col min="3" max="3" width="4.453125" customWidth="1"/>
    <col min="4" max="4" width="8.453125" customWidth="1"/>
    <col min="5" max="5" width="17.1796875" customWidth="1"/>
    <col min="6" max="6" width="67.7265625" customWidth="1"/>
    <col min="7" max="7" width="7.90625" customWidth="1"/>
    <col min="8" max="8" width="22.7265625" customWidth="1"/>
    <col min="9" max="9" width="23.26953125" customWidth="1"/>
    <col min="11" max="11" width="3.1796875" customWidth="1"/>
  </cols>
  <sheetData>
    <row r="1" spans="1:11" x14ac:dyDescent="0.25">
      <c r="A1" s="20"/>
      <c r="B1" s="20"/>
      <c r="C1" s="20"/>
      <c r="D1" s="20"/>
      <c r="E1" s="20"/>
      <c r="F1" s="20"/>
      <c r="G1" s="20"/>
      <c r="H1" s="20"/>
      <c r="I1" s="136"/>
      <c r="J1" s="20"/>
      <c r="K1" s="20"/>
    </row>
    <row r="2" spans="1:11" x14ac:dyDescent="0.25">
      <c r="A2" s="137"/>
      <c r="B2" s="251"/>
      <c r="C2" s="432"/>
      <c r="D2" s="362"/>
      <c r="E2" s="363"/>
      <c r="F2" s="364"/>
      <c r="G2" s="364"/>
      <c r="H2" s="364"/>
      <c r="I2" s="365"/>
      <c r="J2" s="253"/>
      <c r="K2" s="137"/>
    </row>
    <row r="3" spans="1:11" x14ac:dyDescent="0.25">
      <c r="A3" s="137"/>
      <c r="B3" s="367"/>
      <c r="C3" s="372"/>
      <c r="D3" s="368"/>
      <c r="E3" s="369"/>
      <c r="F3" s="370"/>
      <c r="G3" s="370"/>
      <c r="H3" s="370"/>
      <c r="I3" s="371"/>
      <c r="J3" s="376"/>
      <c r="K3" s="137"/>
    </row>
    <row r="4" spans="1:11" ht="19.8" x14ac:dyDescent="0.3">
      <c r="A4" s="158"/>
      <c r="B4" s="377"/>
      <c r="C4" s="382"/>
      <c r="D4" s="378" t="s">
        <v>3214</v>
      </c>
      <c r="E4" s="379"/>
      <c r="F4" s="380"/>
      <c r="G4" s="380"/>
      <c r="H4" s="380"/>
      <c r="I4" s="381"/>
      <c r="J4" s="376"/>
      <c r="K4" s="137"/>
    </row>
    <row r="5" spans="1:11" x14ac:dyDescent="0.25">
      <c r="A5" s="63"/>
      <c r="B5" s="385"/>
      <c r="C5" s="392"/>
      <c r="D5" s="386"/>
      <c r="E5" s="387"/>
      <c r="F5" s="387"/>
      <c r="G5" s="387"/>
      <c r="H5" s="387"/>
      <c r="I5" s="383"/>
      <c r="J5" s="376"/>
      <c r="K5" s="137"/>
    </row>
    <row r="6" spans="1:11" ht="84.6" customHeight="1" x14ac:dyDescent="0.25">
      <c r="A6" s="63"/>
      <c r="B6" s="385"/>
      <c r="C6" s="392"/>
      <c r="D6" s="850" t="s">
        <v>3215</v>
      </c>
      <c r="E6" s="851"/>
      <c r="F6" s="851"/>
      <c r="G6" s="851"/>
      <c r="H6" s="851"/>
      <c r="I6" s="851"/>
      <c r="J6" s="376"/>
      <c r="K6" s="137"/>
    </row>
    <row r="7" spans="1:11" ht="14.4" x14ac:dyDescent="0.25">
      <c r="A7" s="63"/>
      <c r="B7" s="385"/>
      <c r="C7" s="392"/>
      <c r="D7" s="388"/>
      <c r="E7" s="389"/>
      <c r="F7" s="390"/>
      <c r="G7" s="390"/>
      <c r="H7" s="390"/>
      <c r="I7" s="391"/>
      <c r="J7" s="376"/>
      <c r="K7" s="137"/>
    </row>
    <row r="8" spans="1:11" ht="14.4" customHeight="1" x14ac:dyDescent="0.25">
      <c r="A8" s="63"/>
      <c r="B8" s="385"/>
      <c r="C8" s="392"/>
      <c r="D8" s="872"/>
      <c r="E8" s="873"/>
      <c r="F8" s="873"/>
      <c r="G8" s="873"/>
      <c r="H8" s="873"/>
      <c r="I8" s="873"/>
      <c r="J8" s="376"/>
      <c r="K8" s="137"/>
    </row>
    <row r="9" spans="1:11" ht="14.4" customHeight="1" x14ac:dyDescent="0.25">
      <c r="A9" s="63"/>
      <c r="B9" s="385"/>
      <c r="C9" s="392"/>
      <c r="D9" s="875"/>
      <c r="E9" s="876"/>
      <c r="F9" s="876"/>
      <c r="G9" s="876"/>
      <c r="H9" s="876"/>
      <c r="I9" s="876"/>
      <c r="J9" s="376"/>
      <c r="K9" s="137"/>
    </row>
    <row r="10" spans="1:11" ht="14.4" customHeight="1" x14ac:dyDescent="0.25">
      <c r="A10" s="63"/>
      <c r="B10" s="385"/>
      <c r="C10" s="392"/>
      <c r="D10" s="875"/>
      <c r="E10" s="876"/>
      <c r="F10" s="876"/>
      <c r="G10" s="876"/>
      <c r="H10" s="876"/>
      <c r="I10" s="876"/>
      <c r="J10" s="376"/>
      <c r="K10" s="137"/>
    </row>
    <row r="11" spans="1:11" ht="14.4" customHeight="1" x14ac:dyDescent="0.25">
      <c r="A11" s="63"/>
      <c r="B11" s="385"/>
      <c r="C11" s="392"/>
      <c r="D11" s="878"/>
      <c r="E11" s="879"/>
      <c r="F11" s="879"/>
      <c r="G11" s="879"/>
      <c r="H11" s="879"/>
      <c r="I11" s="879"/>
      <c r="J11" s="376"/>
      <c r="K11" s="137"/>
    </row>
    <row r="12" spans="1:11" x14ac:dyDescent="0.25">
      <c r="A12" s="51"/>
      <c r="B12" s="254"/>
      <c r="C12" s="431"/>
      <c r="D12" s="396"/>
      <c r="E12" s="396"/>
      <c r="F12" s="396"/>
      <c r="G12" s="396"/>
      <c r="H12" s="396"/>
      <c r="I12" s="397"/>
      <c r="J12" s="376"/>
      <c r="K12" s="137"/>
    </row>
    <row r="13" spans="1:11" x14ac:dyDescent="0.25">
      <c r="A13" s="148"/>
      <c r="B13" s="398"/>
      <c r="C13" s="433"/>
      <c r="D13" s="848"/>
      <c r="E13" s="848"/>
      <c r="F13" s="848"/>
      <c r="G13" s="848"/>
      <c r="H13" s="848"/>
      <c r="I13" s="848"/>
      <c r="J13" s="376"/>
      <c r="K13" s="137"/>
    </row>
    <row r="14" spans="1:11" ht="14.4" thickBot="1" x14ac:dyDescent="0.3">
      <c r="A14" s="51"/>
      <c r="B14" s="254"/>
      <c r="C14" s="431"/>
      <c r="D14" s="399"/>
      <c r="E14" s="399"/>
      <c r="F14" s="399"/>
      <c r="G14" s="399"/>
      <c r="H14" s="399"/>
      <c r="I14" s="400"/>
      <c r="J14" s="376"/>
      <c r="K14" s="137"/>
    </row>
    <row r="15" spans="1:11" x14ac:dyDescent="0.25">
      <c r="A15" s="148"/>
      <c r="B15" s="398"/>
      <c r="C15" s="433"/>
      <c r="D15" s="868"/>
      <c r="E15" s="868"/>
      <c r="F15" s="868"/>
      <c r="G15" s="868"/>
      <c r="H15" s="868"/>
      <c r="I15" s="868"/>
      <c r="J15" s="376"/>
      <c r="K15" s="137"/>
    </row>
    <row r="16" spans="1:11" x14ac:dyDescent="0.25">
      <c r="A16" s="51"/>
      <c r="B16" s="254"/>
      <c r="C16" s="431"/>
      <c r="D16" s="396"/>
      <c r="E16" s="396"/>
      <c r="F16" s="396"/>
      <c r="G16" s="396"/>
      <c r="H16" s="396"/>
      <c r="I16" s="401"/>
      <c r="J16" s="376"/>
      <c r="K16" s="137"/>
    </row>
    <row r="17" spans="1:11" x14ac:dyDescent="0.25">
      <c r="A17" s="156"/>
      <c r="B17" s="402"/>
      <c r="C17" s="434"/>
      <c r="D17" s="848"/>
      <c r="E17" s="848"/>
      <c r="F17" s="848"/>
      <c r="G17" s="848"/>
      <c r="H17" s="848"/>
      <c r="I17" s="848"/>
      <c r="J17" s="376"/>
      <c r="K17" s="137"/>
    </row>
    <row r="18" spans="1:11" x14ac:dyDescent="0.25">
      <c r="A18" s="156"/>
      <c r="B18" s="402"/>
      <c r="C18" s="434"/>
      <c r="D18" s="403"/>
      <c r="E18" s="403"/>
      <c r="F18" s="403"/>
      <c r="G18" s="403"/>
      <c r="H18" s="403"/>
      <c r="I18" s="403"/>
      <c r="J18" s="823"/>
      <c r="K18" s="137"/>
    </row>
    <row r="19" spans="1:11" x14ac:dyDescent="0.25">
      <c r="A19" s="156"/>
      <c r="B19" s="404"/>
      <c r="C19" s="435"/>
      <c r="D19" s="405"/>
      <c r="E19" s="405"/>
      <c r="F19" s="405"/>
      <c r="G19" s="405"/>
      <c r="H19" s="405"/>
      <c r="I19" s="405"/>
      <c r="J19" s="406"/>
      <c r="K19" s="137"/>
    </row>
    <row r="20" spans="1:11" ht="14.4" thickBot="1" x14ac:dyDescent="0.3">
      <c r="A20" s="156"/>
      <c r="B20" s="442"/>
      <c r="C20" s="442"/>
      <c r="D20" s="442"/>
      <c r="E20" s="442"/>
      <c r="F20" s="442"/>
      <c r="G20" s="442"/>
      <c r="H20" s="442"/>
      <c r="I20" s="442"/>
      <c r="J20" s="443"/>
      <c r="K20" s="20"/>
    </row>
    <row r="21" spans="1:11" x14ac:dyDescent="0.25">
      <c r="A21" s="156"/>
      <c r="B21" s="444"/>
      <c r="C21" s="445"/>
      <c r="D21" s="445"/>
      <c r="E21" s="445"/>
      <c r="F21" s="445"/>
      <c r="G21" s="445"/>
      <c r="H21" s="445"/>
      <c r="I21" s="445"/>
      <c r="J21" s="446"/>
      <c r="K21" s="137"/>
    </row>
    <row r="22" spans="1:11" x14ac:dyDescent="0.25">
      <c r="A22" s="51"/>
      <c r="B22" s="447"/>
      <c r="C22" s="431"/>
      <c r="D22" s="396"/>
      <c r="E22" s="396"/>
      <c r="F22" s="396"/>
      <c r="G22" s="396"/>
      <c r="H22" s="396"/>
      <c r="I22" s="397"/>
      <c r="J22" s="448"/>
      <c r="K22" s="156"/>
    </row>
    <row r="23" spans="1:11" ht="14.4" thickBot="1" x14ac:dyDescent="0.3">
      <c r="A23" s="155"/>
      <c r="B23" s="449"/>
      <c r="C23" s="436"/>
      <c r="D23" s="409"/>
      <c r="E23" s="409"/>
      <c r="F23" s="410"/>
      <c r="G23" s="410"/>
      <c r="H23" s="410"/>
      <c r="I23" s="411"/>
      <c r="J23" s="450"/>
      <c r="K23" s="150"/>
    </row>
    <row r="24" spans="1:11" ht="14.4" thickBot="1" x14ac:dyDescent="0.3">
      <c r="A24" s="148"/>
      <c r="B24" s="849"/>
      <c r="C24" s="485" t="s">
        <v>2947</v>
      </c>
      <c r="D24" s="486" t="str">
        <f>IF(VLOOKUP("GEN-LEVEL",Languages!$A:$D,1,TRUE)="GEN-LEVEL",VLOOKUP("GEN-LEVEL",Languages!$A:$D,Summary!$C$7,TRUE),NA())</f>
        <v>Taso</v>
      </c>
      <c r="E24" s="487" t="s">
        <v>3085</v>
      </c>
      <c r="F24" s="488" t="str">
        <f>IF(VLOOKUP("GEN-PRACTICE",Languages!$A:$D,1,TRUE)="GEN-PRACTICE",VLOOKUP("GEN-PRACTICE",Languages!$A:$D,Summary!$C$7,TRUE),NA())</f>
        <v>Käytäntö</v>
      </c>
      <c r="G24" s="489" t="s">
        <v>383</v>
      </c>
      <c r="H24" s="489" t="s">
        <v>3211</v>
      </c>
      <c r="I24" s="490" t="s">
        <v>3197</v>
      </c>
      <c r="J24" s="448"/>
      <c r="K24" s="137"/>
    </row>
    <row r="25" spans="1:11" ht="70.95" customHeight="1" thickBot="1" x14ac:dyDescent="0.3">
      <c r="A25" s="148"/>
      <c r="B25" s="849"/>
      <c r="C25" s="437">
        <v>1</v>
      </c>
      <c r="D25" s="414">
        <v>1</v>
      </c>
      <c r="E25" s="515" t="s">
        <v>103</v>
      </c>
      <c r="F25" s="408" t="str">
        <f>_xlfn.IFNA(IF(VLOOKUP(E25,Languages!$A:$D,1,TRUE)=E25,VLOOKUP(E25,Languages!$A:$D,Summary!$C$7,TRUE),NA()),"")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G25" s="484">
        <v>25</v>
      </c>
      <c r="H25" s="407" t="s">
        <v>3249</v>
      </c>
      <c r="I25" s="407" t="s">
        <v>3112</v>
      </c>
      <c r="J25" s="448"/>
      <c r="K25" s="137"/>
    </row>
    <row r="26" spans="1:11" ht="70.95" customHeight="1" thickBot="1" x14ac:dyDescent="0.3">
      <c r="A26" s="148"/>
      <c r="B26" s="849"/>
      <c r="C26" s="437">
        <v>2</v>
      </c>
      <c r="D26" s="414">
        <v>1</v>
      </c>
      <c r="E26" s="515" t="s">
        <v>105</v>
      </c>
      <c r="F26" s="408" t="str">
        <f>_xlfn.IFNA(IF(VLOOKUP(E26,Languages!$A:$D,1,TRUE)=E26,VLOOKUP(E26,Languages!$A:$D,Summary!$C$7,TRUE),NA()),"")</f>
        <v>Työntekijöille ja muille entiteeteille jaetaan pääsyvaltuustiedot (kuten salasanat, älykortit tai avaimet). Tasolla 1 tämän ei tarvitse olla systemaattista ja säännöllistä.</v>
      </c>
      <c r="G26" s="484">
        <v>26</v>
      </c>
      <c r="H26" s="407" t="s">
        <v>3250</v>
      </c>
      <c r="I26" s="407" t="s">
        <v>3113</v>
      </c>
      <c r="J26" s="448"/>
      <c r="K26" s="137"/>
    </row>
    <row r="27" spans="1:11" ht="70.95" customHeight="1" thickBot="1" x14ac:dyDescent="0.3">
      <c r="A27" s="148"/>
      <c r="B27" s="849"/>
      <c r="C27" s="437">
        <v>3</v>
      </c>
      <c r="D27" s="414">
        <v>1</v>
      </c>
      <c r="E27" s="515" t="s">
        <v>106</v>
      </c>
      <c r="F27" s="408" t="str">
        <f>_xlfn.IFNA(IF(VLOOKUP(E27,Languages!$A:$D,1,TRUE)=E27,VLOOKUP(E27,Languages!$A:$D,Summary!$C$7,TRUE),NA()),"")</f>
        <v>Identiteetit poistetaan käytöstä, kun niitä ei enää tarvita. Tasolla 1 tämän ei tarvitse olla systemaattista ja säännöllistä.</v>
      </c>
      <c r="G27" s="484">
        <v>25</v>
      </c>
      <c r="H27" s="407" t="s">
        <v>3249</v>
      </c>
      <c r="I27" s="407" t="s">
        <v>3112</v>
      </c>
      <c r="J27" s="448"/>
      <c r="K27" s="137"/>
    </row>
    <row r="28" spans="1:11" ht="70.95" customHeight="1" thickBot="1" x14ac:dyDescent="0.3">
      <c r="A28" s="148"/>
      <c r="B28" s="849"/>
      <c r="C28" s="437">
        <v>4</v>
      </c>
      <c r="D28" s="414">
        <v>2</v>
      </c>
      <c r="E28" s="515" t="s">
        <v>107</v>
      </c>
      <c r="F28" s="408" t="str">
        <f>_xlfn.IFNA(IF(VLOOKUP(E28,Languages!$A:$D,1,TRUE)=E28,VLOOKUP(E28,Languages!$A:$D,Summary!$C$7,TRUE),NA()),"")</f>
        <v>Salasanojen vahvuusvaatimukset ja uudelleenkäytön rajoitukset on määritelty ja niiden noudattaminen on pakollista.</v>
      </c>
      <c r="G28" s="484">
        <v>26</v>
      </c>
      <c r="H28" s="407" t="s">
        <v>3250</v>
      </c>
      <c r="I28" s="407" t="s">
        <v>3113</v>
      </c>
      <c r="J28" s="448"/>
      <c r="K28" s="137"/>
    </row>
    <row r="29" spans="1:11" ht="70.95" customHeight="1" thickBot="1" x14ac:dyDescent="0.3">
      <c r="A29" s="148"/>
      <c r="B29" s="849"/>
      <c r="C29" s="437">
        <v>5</v>
      </c>
      <c r="D29" s="414">
        <v>2</v>
      </c>
      <c r="E29" s="515" t="s">
        <v>108</v>
      </c>
      <c r="F29" s="408" t="str">
        <f>_xlfn.IFNA(IF(VLOOKUP(E29,Languages!$A:$D,1,TRUE)=E29,VLOOKUP(E29,Languages!$A:$D,Summary!$C$7,TRUE),NA()),"")</f>
        <v>Identiteettien ajantasaisuudesta huolehditaan tarkastamalla ja päivittämällä ne määrätellyin väliajoin ja määriteltyjen tilanteiden kuten järjestelmämuutosten yhteydessä tai organisaatiorakenteen muuttuessa.</v>
      </c>
      <c r="G29" s="484">
        <v>25</v>
      </c>
      <c r="H29" s="407" t="s">
        <v>3249</v>
      </c>
      <c r="I29" s="407" t="s">
        <v>3112</v>
      </c>
      <c r="J29" s="448"/>
      <c r="K29" s="137"/>
    </row>
    <row r="30" spans="1:11" ht="70.95" customHeight="1" thickBot="1" x14ac:dyDescent="0.3">
      <c r="A30" s="148"/>
      <c r="B30" s="849"/>
      <c r="C30" s="437">
        <v>6</v>
      </c>
      <c r="D30" s="414">
        <v>2</v>
      </c>
      <c r="E30" s="515" t="s">
        <v>109</v>
      </c>
      <c r="F30" s="408" t="str">
        <f>_xlfn.IFNA(IF(VLOOKUP(E30,Languages!$A:$D,1,TRUE)=E30,VLOOKUP(E30,Languages!$A:$D,Summary!$C$7,TRUE),NA()),"")</f>
        <v>Identiteetit poistetaan käytöstä organisaation määrittelemien enimmäismääräaikojen puitteissa, kun niitä ei enää tarvita.</v>
      </c>
      <c r="G30" s="484">
        <v>25</v>
      </c>
      <c r="H30" s="407" t="s">
        <v>3249</v>
      </c>
      <c r="I30" s="407" t="s">
        <v>3112</v>
      </c>
      <c r="J30" s="448"/>
      <c r="K30" s="137"/>
    </row>
    <row r="31" spans="1:11" ht="70.95" customHeight="1" thickBot="1" x14ac:dyDescent="0.3">
      <c r="A31" s="148"/>
      <c r="B31" s="849"/>
      <c r="C31" s="437">
        <v>7</v>
      </c>
      <c r="D31" s="414">
        <v>2</v>
      </c>
      <c r="E31" s="515" t="s">
        <v>110</v>
      </c>
      <c r="F31" s="408" t="str">
        <f>_xlfn.IFNA(IF(VLOOKUP(E31,Languages!$A:$D,1,TRUE)=E31,VLOOKUP(E31,Languages!$A:$D,Summary!$C$7,TRUE),NA()),"")</f>
        <v>Hallintatunnusten käyttö on rajoitettu vain niihin prosesseihin, joihin ne on luotu.</v>
      </c>
      <c r="G31" s="484">
        <v>26</v>
      </c>
      <c r="H31" s="407" t="s">
        <v>3250</v>
      </c>
      <c r="I31" s="407" t="s">
        <v>3113</v>
      </c>
      <c r="J31" s="448"/>
      <c r="K31" s="137"/>
    </row>
    <row r="32" spans="1:11" ht="70.95" customHeight="1" thickBot="1" x14ac:dyDescent="0.3">
      <c r="A32" s="148"/>
      <c r="B32" s="849"/>
      <c r="C32" s="437">
        <v>8</v>
      </c>
      <c r="D32" s="414">
        <v>2</v>
      </c>
      <c r="E32" s="515" t="s">
        <v>2259</v>
      </c>
      <c r="F32" s="408" t="str">
        <f>_xlfn.IFNA(IF(VLOOKUP(E32,Languages!$A:$D,1,TRUE)=E32,VLOOKUP(E32,Languages!$A:$D,Summary!$C$7,TRUE),NA()),"")</f>
        <v>Vahvempaa tai monivaiheista tunnistautumista tai kertakäyttötunnuksia vaaditaan käyttö- ja pääsyoikeuksille, joihin liittyy korkeampi riski (tällaisia voivat olla esimerkiksi hallinta- tai ylläpitotunnukset, jaetut tunnukset tai etäyhteyden käyttö).</v>
      </c>
      <c r="G32" s="484">
        <v>26</v>
      </c>
      <c r="H32" s="407" t="s">
        <v>3250</v>
      </c>
      <c r="I32" s="407" t="s">
        <v>3113</v>
      </c>
      <c r="J32" s="448"/>
      <c r="K32" s="137"/>
    </row>
    <row r="33" spans="1:11" ht="70.95" customHeight="1" thickBot="1" x14ac:dyDescent="0.3">
      <c r="A33" s="148"/>
      <c r="B33" s="849"/>
      <c r="C33" s="437">
        <v>9</v>
      </c>
      <c r="D33" s="414">
        <v>3</v>
      </c>
      <c r="E33" s="515" t="s">
        <v>2260</v>
      </c>
      <c r="F33" s="408" t="str">
        <f>_xlfn.IFNA(IF(VLOOKUP(E33,Languages!$A:$D,1,TRUE)=E33,VLOOKUP(E33,Languages!$A:$D,Summary!$C$7,TRUE),NA()),"")</f>
        <v xml:space="preserve">Monivaiheista tunnistautumista vaaditaan </v>
      </c>
      <c r="G33" s="484">
        <v>26</v>
      </c>
      <c r="H33" s="407" t="s">
        <v>3250</v>
      </c>
      <c r="I33" s="407" t="s">
        <v>3113</v>
      </c>
      <c r="J33" s="448"/>
      <c r="K33" s="137"/>
    </row>
    <row r="34" spans="1:11" ht="70.95" customHeight="1" thickBot="1" x14ac:dyDescent="0.3">
      <c r="A34" s="148"/>
      <c r="B34" s="849"/>
      <c r="C34" s="437">
        <v>10</v>
      </c>
      <c r="D34" s="414">
        <v>3</v>
      </c>
      <c r="E34" s="515" t="s">
        <v>2261</v>
      </c>
      <c r="F34" s="408" t="str">
        <f>_xlfn.IFNA(IF(VLOOKUP(E34,Languages!$A:$D,1,TRUE)=E34,VLOOKUP(E34,Languages!$A:$D,Summary!$C$7,TRUE),NA()),"")</f>
        <v xml:space="preserve">Identiteetit, joilla ei ole kirjauduttu määritellyn ajanjakson kuluessa, poistetaan käytöstä mikäli mahdollista. </v>
      </c>
      <c r="G34" s="484">
        <v>25</v>
      </c>
      <c r="H34" s="407" t="s">
        <v>3249</v>
      </c>
      <c r="I34" s="407" t="s">
        <v>3112</v>
      </c>
      <c r="J34" s="448"/>
      <c r="K34" s="137"/>
    </row>
    <row r="35" spans="1:11" ht="70.95" customHeight="1" thickBot="1" x14ac:dyDescent="0.3">
      <c r="A35" s="148"/>
      <c r="B35" s="849"/>
      <c r="C35" s="437">
        <v>11</v>
      </c>
      <c r="D35" s="414">
        <v>1</v>
      </c>
      <c r="E35" s="515" t="s">
        <v>111</v>
      </c>
      <c r="F35" s="408" t="str">
        <f>_xlfn.IFNA(IF(VLOOKUP(E35,Languages!$A:$D,1,TRUE)=E35,VLOOKUP(E35,Languages!$A:$D,Summary!$C$7,TRUE),NA()),"")</f>
        <v>Loogisten käyttöoikeuksien hallinnan valvontakeinoja on käytössä. Tasolla 1 tämän ei tarvitse olla systemaattista ja säännöllistä.</v>
      </c>
      <c r="G35" s="484">
        <v>27</v>
      </c>
      <c r="H35" s="407" t="s">
        <v>3266</v>
      </c>
      <c r="I35" s="407" t="s">
        <v>3114</v>
      </c>
      <c r="J35" s="448"/>
      <c r="K35" s="137"/>
    </row>
    <row r="36" spans="1:11" ht="70.95" customHeight="1" thickBot="1" x14ac:dyDescent="0.3">
      <c r="A36" s="148"/>
      <c r="B36" s="849"/>
      <c r="C36" s="437">
        <v>12</v>
      </c>
      <c r="D36" s="414">
        <v>1</v>
      </c>
      <c r="E36" s="515" t="s">
        <v>112</v>
      </c>
      <c r="F36" s="408" t="str">
        <f>_xlfn.IFNA(IF(VLOOKUP(E36,Languages!$A:$D,1,TRUE)=E36,VLOOKUP(E36,Languages!$A:$D,Summary!$C$7,TRUE),NA()),"")</f>
        <v>Käyttöoikeudet poistetaan, kun niitä ei enää tarvita. Tasolla 1 tämän ei tarvitse olla systemaattista ja säännöllistä.</v>
      </c>
      <c r="G36" s="484">
        <v>28</v>
      </c>
      <c r="H36" s="407" t="s">
        <v>3225</v>
      </c>
      <c r="I36" s="407" t="s">
        <v>3115</v>
      </c>
      <c r="J36" s="448"/>
      <c r="K36" s="137"/>
    </row>
    <row r="37" spans="1:11" ht="70.95" customHeight="1" thickBot="1" x14ac:dyDescent="0.3">
      <c r="A37" s="148"/>
      <c r="B37" s="849"/>
      <c r="C37" s="437">
        <v>13</v>
      </c>
      <c r="D37" s="414">
        <v>2</v>
      </c>
      <c r="E37" s="515" t="s">
        <v>113</v>
      </c>
      <c r="F37" s="408" t="str">
        <f>_xlfn.IFNA(IF(VLOOKUP(E37,Languages!$A:$D,1,TRUE)=E37,VLOOKUP(E37,Languages!$A:$D,Summary!$C$7,TRUE),NA()),"")</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G37" s="484">
        <v>27</v>
      </c>
      <c r="H37" s="407" t="s">
        <v>3266</v>
      </c>
      <c r="I37" s="407" t="s">
        <v>3114</v>
      </c>
      <c r="J37" s="448"/>
      <c r="K37" s="137"/>
    </row>
    <row r="38" spans="1:11" ht="70.95" customHeight="1" thickBot="1" x14ac:dyDescent="0.3">
      <c r="A38" s="148"/>
      <c r="B38" s="849"/>
      <c r="C38" s="437">
        <v>14</v>
      </c>
      <c r="D38" s="414">
        <v>2</v>
      </c>
      <c r="E38" s="515" t="s">
        <v>114</v>
      </c>
      <c r="F38" s="408" t="str">
        <f>_xlfn.IFNA(IF(VLOOKUP(E38,Languages!$A:$D,1,TRUE)=E38,VLOOKUP(E38,Languages!$A:$D,Summary!$C$7,TRUE),NA()),"")</f>
        <v>Käyttöoikeuksien vaatimuksissa on huomioitu pienimmän valtuuden periaate (ref. "principle of least privilege").</v>
      </c>
      <c r="G38" s="484">
        <v>27</v>
      </c>
      <c r="H38" s="407" t="s">
        <v>3266</v>
      </c>
      <c r="I38" s="407" t="s">
        <v>3114</v>
      </c>
      <c r="J38" s="448"/>
      <c r="K38" s="137"/>
    </row>
    <row r="39" spans="1:11" ht="70.95" customHeight="1" thickBot="1" x14ac:dyDescent="0.3">
      <c r="A39" s="148"/>
      <c r="B39" s="849"/>
      <c r="C39" s="437">
        <v>15</v>
      </c>
      <c r="D39" s="414">
        <v>2</v>
      </c>
      <c r="E39" s="515" t="s">
        <v>115</v>
      </c>
      <c r="F39" s="408" t="str">
        <f>_xlfn.IFNA(IF(VLOOKUP(E39,Languages!$A:$D,1,TRUE)=E39,VLOOKUP(E39,Languages!$A:$D,Summary!$C$7,TRUE),NA()),"")</f>
        <v xml:space="preserve">Käyttöoikeuksien vaatimukset sisältävät tehtävien eriyttämisen periaatteet (ref. "separation of duties"). </v>
      </c>
      <c r="G39" s="484">
        <v>27</v>
      </c>
      <c r="H39" s="407" t="s">
        <v>3266</v>
      </c>
      <c r="I39" s="407" t="s">
        <v>3114</v>
      </c>
      <c r="J39" s="448"/>
      <c r="K39" s="137"/>
    </row>
    <row r="40" spans="1:11" ht="70.95" customHeight="1" thickBot="1" x14ac:dyDescent="0.3">
      <c r="A40" s="148"/>
      <c r="B40" s="849"/>
      <c r="C40" s="437">
        <v>16</v>
      </c>
      <c r="D40" s="414">
        <v>2</v>
      </c>
      <c r="E40" s="515" t="s">
        <v>116</v>
      </c>
      <c r="F40" s="408" t="str">
        <f>_xlfn.IFNA(IF(VLOOKUP(E40,Languages!$A:$D,1,TRUE)=E40,VLOOKUP(E40,Languages!$A:$D,Summary!$C$7,TRUE),NA()),"")</f>
        <v>Käyttöoikeuspyynnöt tarkastaa ja hyväksyy kyseisen laitteen, ohjelmiston tai tietovarannon omistaja.</v>
      </c>
      <c r="G40" s="484">
        <v>27</v>
      </c>
      <c r="H40" s="407" t="s">
        <v>3266</v>
      </c>
      <c r="I40" s="407" t="s">
        <v>3114</v>
      </c>
      <c r="J40" s="448"/>
      <c r="K40" s="137"/>
    </row>
    <row r="41" spans="1:11" ht="70.95" customHeight="1" thickBot="1" x14ac:dyDescent="0.3">
      <c r="A41" s="148"/>
      <c r="B41" s="849"/>
      <c r="C41" s="437">
        <v>17</v>
      </c>
      <c r="D41" s="414">
        <v>2</v>
      </c>
      <c r="E41" s="515" t="s">
        <v>117</v>
      </c>
      <c r="F41" s="408" t="str">
        <f>_xlfn.IFNA(IF(VLOOKUP(E41,Languages!$A:$D,1,TRUE)=E41,VLOOKUP(E41,Languages!$A:$D,Summary!$C$7,TRUE),NA()),"")</f>
        <v>Käyttöoikeudet, joihin liittyy korkeampi riski toiminnalle, tarkastetaan perusteellisemmin ja niiden käyttöä valvotaan tarkemmin.</v>
      </c>
      <c r="G41" s="484">
        <v>28</v>
      </c>
      <c r="H41" s="407" t="s">
        <v>3225</v>
      </c>
      <c r="I41" s="407" t="s">
        <v>3115</v>
      </c>
      <c r="J41" s="448"/>
      <c r="K41" s="137"/>
    </row>
    <row r="42" spans="1:11" ht="70.95" customHeight="1" thickBot="1" x14ac:dyDescent="0.3">
      <c r="A42" s="148"/>
      <c r="B42" s="849"/>
      <c r="C42" s="437">
        <v>18</v>
      </c>
      <c r="D42" s="414">
        <v>3</v>
      </c>
      <c r="E42" s="515" t="s">
        <v>118</v>
      </c>
      <c r="F42" s="408" t="str">
        <f>_xlfn.IFNA(IF(VLOOKUP(E42,Languages!$A:$D,1,TRUE)=E42,VLOOKUP(E42,Languages!$A:$D,Summary!$C$7,TRUE),NA()),"")</f>
        <v>Käyttöoikeudet tarkastetaan ja päivitetään aika ajoin ja määriteltyjen tilanteiden kuten organisaatiorakenteen muuttuessa tai tilapäisen käyttöoikeuksien korotuksen jälkeen.</v>
      </c>
      <c r="G42" s="484">
        <v>28</v>
      </c>
      <c r="H42" s="407" t="s">
        <v>3225</v>
      </c>
      <c r="I42" s="407" t="s">
        <v>3115</v>
      </c>
      <c r="J42" s="448"/>
      <c r="K42" s="137"/>
    </row>
    <row r="43" spans="1:11" ht="70.95" customHeight="1" thickBot="1" x14ac:dyDescent="0.3">
      <c r="A43" s="148"/>
      <c r="B43" s="849"/>
      <c r="C43" s="437">
        <v>19</v>
      </c>
      <c r="D43" s="414">
        <v>3</v>
      </c>
      <c r="E43" s="515" t="s">
        <v>866</v>
      </c>
      <c r="F43" s="408" t="str">
        <f>_xlfn.IFNA(IF(VLOOKUP(E43,Languages!$A:$D,1,TRUE)=E43,VLOOKUP(E43,Languages!$A:$D,Summary!$C$7,TRUE),NA()),"")</f>
        <v>Kirjautumis- ja yhteydenmuodostusyrityksiä seurataan ja niissä havaitut poikkeavuudet toimivat kybertapahtumien indikaattoreina.</v>
      </c>
      <c r="G43" s="483" t="s">
        <v>1537</v>
      </c>
      <c r="H43" s="407"/>
      <c r="I43" s="407" t="s">
        <v>1537</v>
      </c>
      <c r="J43" s="448"/>
      <c r="K43" s="137"/>
    </row>
    <row r="44" spans="1:11" ht="70.95" customHeight="1" thickBot="1" x14ac:dyDescent="0.3">
      <c r="A44" s="148"/>
      <c r="B44" s="849"/>
      <c r="C44" s="437">
        <v>20</v>
      </c>
      <c r="D44" s="414">
        <v>1</v>
      </c>
      <c r="E44" s="515" t="s">
        <v>119</v>
      </c>
      <c r="F44" s="408" t="str">
        <f>_xlfn.IFNA(IF(VLOOKUP(E44,Languages!$A:$D,1,TRUE)=E44,VLOOKUP(E44,Languages!$A:$D,Summary!$C$7,TRUE),NA()),"")</f>
        <v>Fyysisen pääsynhallinnan valvontakeinoja on käytössä (kuten aitoja, lukkoja tai kylttejä). Tasolla 1 tämän ei tarvitse olla systemaattista ja säännöllistä.</v>
      </c>
      <c r="G44" s="484">
        <v>29</v>
      </c>
      <c r="H44" s="407" t="s">
        <v>3226</v>
      </c>
      <c r="I44" s="407" t="s">
        <v>3116</v>
      </c>
      <c r="J44" s="448"/>
      <c r="K44" s="137"/>
    </row>
    <row r="45" spans="1:11" ht="70.95" customHeight="1" thickBot="1" x14ac:dyDescent="0.3">
      <c r="A45" s="148"/>
      <c r="B45" s="849"/>
      <c r="C45" s="437">
        <v>21</v>
      </c>
      <c r="D45" s="414">
        <v>1</v>
      </c>
      <c r="E45" s="515" t="s">
        <v>120</v>
      </c>
      <c r="F45" s="408" t="str">
        <f>_xlfn.IFNA(IF(VLOOKUP(E45,Languages!$A:$D,1,TRUE)=E45,VLOOKUP(E45,Languages!$A:$D,Summary!$C$7,TRUE),NA()),"")</f>
        <v>Pääsyoikeudet poistetaan, kun niitä ei enää tarvita. Tasolla 1 tämän ei tarvitse olla systemaattista ja säännöllistä.</v>
      </c>
      <c r="G45" s="484">
        <v>30</v>
      </c>
      <c r="H45" s="407" t="s">
        <v>3227</v>
      </c>
      <c r="I45" s="407" t="s">
        <v>3117</v>
      </c>
      <c r="J45" s="448"/>
      <c r="K45" s="137"/>
    </row>
    <row r="46" spans="1:11" ht="70.95" customHeight="1" thickBot="1" x14ac:dyDescent="0.3">
      <c r="A46" s="148"/>
      <c r="B46" s="849"/>
      <c r="C46" s="437">
        <v>22</v>
      </c>
      <c r="D46" s="414">
        <v>1</v>
      </c>
      <c r="E46" s="515" t="s">
        <v>121</v>
      </c>
      <c r="F46" s="408" t="str">
        <f>_xlfn.IFNA(IF(VLOOKUP(E46,Languages!$A:$D,1,TRUE)=E46,VLOOKUP(E46,Languages!$A:$D,Summary!$C$7,TRUE),NA()),"")</f>
        <v>Pääsyoikeuksien käytöstä pidetään lokia. Tasolla 1 tämän ei tarvitse olla systemaattista ja säännöllistä.</v>
      </c>
      <c r="G46" s="484">
        <v>31</v>
      </c>
      <c r="H46" s="407" t="s">
        <v>3228</v>
      </c>
      <c r="I46" s="407" t="s">
        <v>3118</v>
      </c>
      <c r="J46" s="448"/>
      <c r="K46" s="137"/>
    </row>
    <row r="47" spans="1:11" ht="70.95" customHeight="1" thickBot="1" x14ac:dyDescent="0.3">
      <c r="A47" s="148"/>
      <c r="B47" s="849"/>
      <c r="C47" s="437">
        <v>23</v>
      </c>
      <c r="D47" s="414">
        <v>2</v>
      </c>
      <c r="E47" s="515" t="s">
        <v>122</v>
      </c>
      <c r="F47" s="408" t="str">
        <f>_xlfn.IFNA(IF(VLOOKUP(E47,Languages!$A:$D,1,TRUE)=E47,VLOOKUP(E47,Languages!$A:$D,Summary!$C$7,TRUE),NA()),"")</f>
        <v>Pääsyoikeuksille on asetettu vaatimukset, joita myös ylläpidetään (esimerkiksi sääntöjä siitä, kenelle pääsy voidaan myöntää, millä tavoin pääsyoikeudet myönnetään tai missä rajoissa pääsy sallitaan).</v>
      </c>
      <c r="G47" s="484">
        <v>29</v>
      </c>
      <c r="H47" s="407" t="s">
        <v>3226</v>
      </c>
      <c r="I47" s="407" t="s">
        <v>3116</v>
      </c>
      <c r="J47" s="448"/>
      <c r="K47" s="137"/>
    </row>
    <row r="48" spans="1:11" ht="70.95" customHeight="1" thickBot="1" x14ac:dyDescent="0.3">
      <c r="A48" s="148"/>
      <c r="B48" s="849"/>
      <c r="C48" s="437">
        <v>24</v>
      </c>
      <c r="D48" s="414">
        <v>2</v>
      </c>
      <c r="E48" s="515" t="s">
        <v>123</v>
      </c>
      <c r="F48" s="408" t="str">
        <f>_xlfn.IFNA(IF(VLOOKUP(E48,Languages!$A:$D,1,TRUE)=E48,VLOOKUP(E48,Languages!$A:$D,Summary!$C$7,TRUE),NA()),"")</f>
        <v>Pääsyoikeuksien vaatimuksissa on huomioitu pienimmän valtuuden periaate (ref. "principle of least privilege").</v>
      </c>
      <c r="G48" s="484">
        <v>29</v>
      </c>
      <c r="H48" s="407" t="s">
        <v>3226</v>
      </c>
      <c r="I48" s="407" t="s">
        <v>3116</v>
      </c>
      <c r="J48" s="448"/>
      <c r="K48" s="137"/>
    </row>
    <row r="49" spans="1:11" ht="70.95" customHeight="1" thickBot="1" x14ac:dyDescent="0.3">
      <c r="A49" s="148"/>
      <c r="B49" s="849"/>
      <c r="C49" s="437">
        <v>25</v>
      </c>
      <c r="D49" s="414">
        <v>2</v>
      </c>
      <c r="E49" s="515" t="s">
        <v>124</v>
      </c>
      <c r="F49" s="408" t="str">
        <f>_xlfn.IFNA(IF(VLOOKUP(E49,Languages!$A:$D,1,TRUE)=E49,VLOOKUP(E49,Languages!$A:$D,Summary!$C$7,TRUE),NA()),"")</f>
        <v xml:space="preserve">Pääsynhallinnan vaatimuksissa on huomioitu tehtävien eriyttämisen periaatteet (ref. "separation of duties"). </v>
      </c>
      <c r="G49" s="484">
        <v>29</v>
      </c>
      <c r="H49" s="407" t="s">
        <v>3226</v>
      </c>
      <c r="I49" s="407" t="s">
        <v>3116</v>
      </c>
      <c r="J49" s="448"/>
      <c r="K49" s="137"/>
    </row>
    <row r="50" spans="1:11" ht="70.95" customHeight="1" thickBot="1" x14ac:dyDescent="0.3">
      <c r="A50" s="148"/>
      <c r="B50" s="849"/>
      <c r="C50" s="437">
        <v>26</v>
      </c>
      <c r="D50" s="414">
        <v>2</v>
      </c>
      <c r="E50" s="515" t="s">
        <v>125</v>
      </c>
      <c r="F50" s="408" t="str">
        <f>_xlfn.IFNA(IF(VLOOKUP(E50,Languages!$A:$D,1,TRUE)=E50,VLOOKUP(E50,Languages!$A:$D,Summary!$C$7,TRUE),NA()),"")</f>
        <v>Pääsyoikeuspyynnöt tarkastaa ja hyväksyy kyseisen tilan, laitteen, ohjelmiston tai tietovarannon omistaja.</v>
      </c>
      <c r="G50" s="484">
        <v>29</v>
      </c>
      <c r="H50" s="407" t="s">
        <v>3226</v>
      </c>
      <c r="I50" s="407" t="s">
        <v>3116</v>
      </c>
      <c r="J50" s="448"/>
      <c r="K50" s="137"/>
    </row>
    <row r="51" spans="1:11" ht="70.95" customHeight="1" thickBot="1" x14ac:dyDescent="0.3">
      <c r="A51" s="148"/>
      <c r="B51" s="849"/>
      <c r="C51" s="437">
        <v>27</v>
      </c>
      <c r="D51" s="414">
        <v>2</v>
      </c>
      <c r="E51" s="515" t="s">
        <v>867</v>
      </c>
      <c r="F51" s="408" t="str">
        <f>_xlfn.IFNA(IF(VLOOKUP(E51,Languages!$A:$D,1,TRUE)=E51,VLOOKUP(E51,Languages!$A:$D,Summary!$C$7,TRUE),NA()),"")</f>
        <v>Pääsyoikeudet, joihin liittyy korkeampi riski, tarkastetaan perusteellisemmin ja niiden käyttöä valvotaan tarkemmin.</v>
      </c>
      <c r="G51" s="484">
        <v>30</v>
      </c>
      <c r="H51" s="407" t="s">
        <v>3227</v>
      </c>
      <c r="I51" s="407" t="s">
        <v>3117</v>
      </c>
      <c r="J51" s="448"/>
      <c r="K51" s="137"/>
    </row>
    <row r="52" spans="1:11" ht="70.95" customHeight="1" thickBot="1" x14ac:dyDescent="0.3">
      <c r="A52" s="148"/>
      <c r="B52" s="849"/>
      <c r="C52" s="437">
        <v>28</v>
      </c>
      <c r="D52" s="414">
        <v>3</v>
      </c>
      <c r="E52" s="515" t="s">
        <v>868</v>
      </c>
      <c r="F52" s="408" t="str">
        <f>_xlfn.IFNA(IF(VLOOKUP(E52,Languages!$A:$D,1,TRUE)=E52,VLOOKUP(E52,Languages!$A:$D,Summary!$C$7,TRUE),NA()),"")</f>
        <v>Pääsyoikeudet tarkastetaan ja päivitetään aika ajoin.</v>
      </c>
      <c r="G52" s="484">
        <v>30</v>
      </c>
      <c r="H52" s="407" t="s">
        <v>3227</v>
      </c>
      <c r="I52" s="407" t="s">
        <v>3117</v>
      </c>
      <c r="J52" s="448"/>
      <c r="K52" s="137"/>
    </row>
    <row r="53" spans="1:11" ht="70.95" customHeight="1" thickBot="1" x14ac:dyDescent="0.3">
      <c r="A53" s="148"/>
      <c r="B53" s="849"/>
      <c r="C53" s="437">
        <v>29</v>
      </c>
      <c r="D53" s="414">
        <v>3</v>
      </c>
      <c r="E53" s="515" t="s">
        <v>2262</v>
      </c>
      <c r="F53" s="408" t="str">
        <f>_xlfn.IFNA(IF(VLOOKUP(E53,Languages!$A:$D,1,TRUE)=E53,VLOOKUP(E53,Languages!$A:$D,Summary!$C$7,TRUE),NA()),"")</f>
        <v>Pääsyoikeuksien käyttöä seurataan ja niistä pyritään tunnistamaan mahdollisia kybertapahtumia.</v>
      </c>
      <c r="G53" s="484">
        <v>31</v>
      </c>
      <c r="H53" s="407" t="s">
        <v>3228</v>
      </c>
      <c r="I53" s="407" t="s">
        <v>3118</v>
      </c>
      <c r="J53" s="448"/>
      <c r="K53" s="137"/>
    </row>
    <row r="54" spans="1:11" ht="70.95" customHeight="1" thickBot="1" x14ac:dyDescent="0.3">
      <c r="A54" s="148"/>
      <c r="B54" s="849"/>
      <c r="C54" s="437">
        <v>30</v>
      </c>
      <c r="D54" s="414">
        <v>2</v>
      </c>
      <c r="E54" s="515" t="s">
        <v>869</v>
      </c>
      <c r="F54" s="408" t="str">
        <f>_xlfn.IFNA(IF(VLOOKUP(E54,Languages!$A:$D,1,TRUE)=E54,VLOOKUP(E54,Languages!$A:$D,Summary!$C$7,TRUE),NA()),"")</f>
        <v>ACCESS-osion toimintaa varten on määritetty dokumentoidut toimintatavat, joita noudatetaan ja päivitetään säännöllisesti.</v>
      </c>
      <c r="G54" s="483" t="s">
        <v>1537</v>
      </c>
      <c r="H54" s="407"/>
      <c r="I54" s="407" t="s">
        <v>1537</v>
      </c>
      <c r="J54" s="448"/>
      <c r="K54" s="137"/>
    </row>
    <row r="55" spans="1:11" ht="70.95" customHeight="1" thickBot="1" x14ac:dyDescent="0.3">
      <c r="A55" s="148"/>
      <c r="B55" s="849"/>
      <c r="C55" s="437">
        <v>31</v>
      </c>
      <c r="D55" s="414">
        <v>2</v>
      </c>
      <c r="E55" s="515" t="s">
        <v>870</v>
      </c>
      <c r="F55" s="408" t="str">
        <f>_xlfn.IFNA(IF(VLOOKUP(E55,Languages!$A:$D,1,TRUE)=E55,VLOOKUP(E55,Languages!$A:$D,Summary!$C$7,TRUE),NA()),"")</f>
        <v>ACCESS-osion toimintaa varten on tarjolla riittävät resurssit (henkilöstö, rahoitus ja työkalut).</v>
      </c>
      <c r="G55" s="483" t="s">
        <v>1537</v>
      </c>
      <c r="H55" s="407"/>
      <c r="I55" s="407" t="s">
        <v>1537</v>
      </c>
      <c r="J55" s="448"/>
      <c r="K55" s="137"/>
    </row>
    <row r="56" spans="1:11" ht="70.95" customHeight="1" thickBot="1" x14ac:dyDescent="0.3">
      <c r="A56" s="148"/>
      <c r="B56" s="849"/>
      <c r="C56" s="437">
        <v>32</v>
      </c>
      <c r="D56" s="414">
        <v>3</v>
      </c>
      <c r="E56" s="515" t="s">
        <v>871</v>
      </c>
      <c r="F56" s="408" t="str">
        <f>_xlfn.IFNA(IF(VLOOKUP(E56,Languages!$A:$D,1,TRUE)=E56,VLOOKUP(E56,Languages!$A:$D,Summary!$C$7,TRUE),NA()),"")</f>
        <v>ACCESS-osion toimintaa ohjataan vaatimuksilla, jotka on asetettu organisaation johtotason politiikassa (tai vastaavassa ohjeistuksessa).</v>
      </c>
      <c r="G56" s="483" t="s">
        <v>1537</v>
      </c>
      <c r="H56" s="407"/>
      <c r="I56" s="407" t="s">
        <v>1537</v>
      </c>
      <c r="J56" s="448"/>
      <c r="K56" s="137"/>
    </row>
    <row r="57" spans="1:11" ht="70.95" customHeight="1" thickBot="1" x14ac:dyDescent="0.3">
      <c r="A57" s="148"/>
      <c r="B57" s="849"/>
      <c r="C57" s="437">
        <v>33</v>
      </c>
      <c r="D57" s="414">
        <v>3</v>
      </c>
      <c r="E57" s="515" t="s">
        <v>872</v>
      </c>
      <c r="F57" s="408" t="str">
        <f>_xlfn.IFNA(IF(VLOOKUP(E57,Languages!$A:$D,1,TRUE)=E57,VLOOKUP(E57,Languages!$A:$D,Summary!$C$7,TRUE),NA()),"")</f>
        <v>ACCESS-osion toiminnan suorittamiseen tarvittavat vastuut, tilivelvollisuudet ja valtuutukset on jalkautettu soveltuville työntekijöille.</v>
      </c>
      <c r="G57" s="483" t="s">
        <v>1537</v>
      </c>
      <c r="H57" s="407"/>
      <c r="I57" s="407" t="s">
        <v>1537</v>
      </c>
      <c r="J57" s="448"/>
      <c r="K57" s="137"/>
    </row>
    <row r="58" spans="1:11" ht="70.95" customHeight="1" thickBot="1" x14ac:dyDescent="0.3">
      <c r="A58" s="148"/>
      <c r="B58" s="849"/>
      <c r="C58" s="437">
        <v>34</v>
      </c>
      <c r="D58" s="414">
        <v>3</v>
      </c>
      <c r="E58" s="515" t="s">
        <v>873</v>
      </c>
      <c r="F58" s="408" t="str">
        <f>_xlfn.IFNA(IF(VLOOKUP(E58,Languages!$A:$D,1,TRUE)=E58,VLOOKUP(E58,Languages!$A:$D,Summary!$C$7,TRUE),NA()),"")</f>
        <v>ACCESS-osion toimintaa suorittavilla työntekijöillä on riittävät tiedot ja taidot tehtäviensä suorittamiseen.</v>
      </c>
      <c r="G58" s="483" t="s">
        <v>1537</v>
      </c>
      <c r="H58" s="407"/>
      <c r="I58" s="407" t="s">
        <v>1537</v>
      </c>
      <c r="J58" s="448"/>
      <c r="K58" s="137"/>
    </row>
    <row r="59" spans="1:11" ht="70.95" customHeight="1" thickBot="1" x14ac:dyDescent="0.3">
      <c r="A59" s="148"/>
      <c r="B59" s="849"/>
      <c r="C59" s="437">
        <v>35</v>
      </c>
      <c r="D59" s="414">
        <v>3</v>
      </c>
      <c r="E59" s="515" t="s">
        <v>874</v>
      </c>
      <c r="F59" s="408" t="str">
        <f>_xlfn.IFNA(IF(VLOOKUP(E59,Languages!$A:$D,1,TRUE)=E59,VLOOKUP(E59,Languages!$A:$D,Summary!$C$7,TRUE),NA()),"")</f>
        <v>ACCESS-osion toiminnan vaikuttavuutta arvioidaan ja seurataan.</v>
      </c>
      <c r="G59" s="483" t="s">
        <v>1537</v>
      </c>
      <c r="H59" s="407"/>
      <c r="I59" s="407" t="s">
        <v>1537</v>
      </c>
      <c r="J59" s="448"/>
      <c r="K59" s="137"/>
    </row>
    <row r="60" spans="1:11" ht="70.95" customHeight="1" thickBot="1" x14ac:dyDescent="0.3">
      <c r="A60" s="148"/>
      <c r="B60" s="849"/>
      <c r="C60" s="437">
        <v>36</v>
      </c>
      <c r="D60" s="414">
        <v>1</v>
      </c>
      <c r="E60" s="515" t="s">
        <v>243</v>
      </c>
      <c r="F60" s="408" t="str">
        <f>_xlfn.IFNA(IF(VLOOKUP(E60,Languages!$A:$D,1,TRUE)=E60,VLOOKUP(E60,Languages!$A:$D,Summary!$C$7,TRUE),NA()),"")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G60" s="484">
        <v>60</v>
      </c>
      <c r="H60" s="407" t="s">
        <v>3275</v>
      </c>
      <c r="I60" s="407" t="s">
        <v>3119</v>
      </c>
      <c r="J60" s="448"/>
      <c r="K60" s="137"/>
    </row>
    <row r="61" spans="1:11" ht="70.95" customHeight="1" thickBot="1" x14ac:dyDescent="0.3">
      <c r="A61" s="148"/>
      <c r="B61" s="849"/>
      <c r="C61" s="437">
        <v>37</v>
      </c>
      <c r="D61" s="414">
        <v>2</v>
      </c>
      <c r="E61" s="515" t="s">
        <v>244</v>
      </c>
      <c r="F61" s="408" t="str">
        <f>_xlfn.IFNA(IF(VLOOKUP(E61,Languages!$A:$D,1,TRUE)=E61,VLOOKUP(E61,Languages!$A:$D,Summary!$C$7,TRUE),NA()),"")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G61" s="484">
        <v>60</v>
      </c>
      <c r="H61" s="407" t="s">
        <v>3275</v>
      </c>
      <c r="I61" s="407" t="s">
        <v>3119</v>
      </c>
      <c r="J61" s="448"/>
      <c r="K61" s="137"/>
    </row>
    <row r="62" spans="1:11" ht="70.95" customHeight="1" thickBot="1" x14ac:dyDescent="0.3">
      <c r="A62" s="148"/>
      <c r="B62" s="849"/>
      <c r="C62" s="437">
        <v>38</v>
      </c>
      <c r="D62" s="414">
        <v>2</v>
      </c>
      <c r="E62" s="515" t="s">
        <v>245</v>
      </c>
      <c r="F62" s="408" t="str">
        <f>_xlfn.IFNA(IF(VLOOKUP(E62,Languages!$A:$D,1,TRUE)=E62,VLOOKUP(E62,Languages!$A:$D,Summary!$C$7,TRUE),NA()),"")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G62" s="484">
        <v>61</v>
      </c>
      <c r="H62" s="407" t="s">
        <v>3241</v>
      </c>
      <c r="I62" s="407" t="s">
        <v>3120</v>
      </c>
      <c r="J62" s="448"/>
      <c r="K62" s="137"/>
    </row>
    <row r="63" spans="1:11" ht="70.95" customHeight="1" thickBot="1" x14ac:dyDescent="0.3">
      <c r="A63" s="148"/>
      <c r="B63" s="849"/>
      <c r="C63" s="437">
        <v>39</v>
      </c>
      <c r="D63" s="414">
        <v>2</v>
      </c>
      <c r="E63" s="515" t="s">
        <v>246</v>
      </c>
      <c r="F63" s="408" t="str">
        <f>_xlfn.IFNA(IF(VLOOKUP(E63,Languages!$A:$D,1,TRUE)=E63,VLOOKUP(E63,Languages!$A:$D,Summary!$C$7,TRUE),NA()),"")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G63" s="484">
        <v>62</v>
      </c>
      <c r="H63" s="407" t="s">
        <v>3276</v>
      </c>
      <c r="I63" s="407" t="s">
        <v>3121</v>
      </c>
      <c r="J63" s="448"/>
      <c r="K63" s="137"/>
    </row>
    <row r="64" spans="1:11" ht="70.95" customHeight="1" thickBot="1" x14ac:dyDescent="0.3">
      <c r="A64" s="148"/>
      <c r="B64" s="849"/>
      <c r="C64" s="437">
        <v>40</v>
      </c>
      <c r="D64" s="414">
        <v>2</v>
      </c>
      <c r="E64" s="515" t="s">
        <v>247</v>
      </c>
      <c r="F64" s="408" t="str">
        <f>_xlfn.IFNA(IF(VLOOKUP(E64,Languages!$A:$D,1,TRUE)=E64,VLOOKUP(E64,Languages!$A:$D,Summary!$C$7,TRUE),NA()),"")</f>
        <v xml:space="preserve">Organisaation johto tukee aktiivisesti ja näkyvästi organisaation kyberarkkitehtuuria (ja sen kehitystä). </v>
      </c>
      <c r="G64" s="484">
        <v>62</v>
      </c>
      <c r="H64" s="407" t="s">
        <v>3276</v>
      </c>
      <c r="I64" s="407" t="s">
        <v>3121</v>
      </c>
      <c r="J64" s="448"/>
      <c r="K64" s="137"/>
    </row>
    <row r="65" spans="1:11" ht="70.95" customHeight="1" thickBot="1" x14ac:dyDescent="0.3">
      <c r="A65" s="148"/>
      <c r="B65" s="849"/>
      <c r="C65" s="437">
        <v>41</v>
      </c>
      <c r="D65" s="414">
        <v>2</v>
      </c>
      <c r="E65" s="515" t="s">
        <v>248</v>
      </c>
      <c r="F65" s="408" t="str">
        <f>_xlfn.IFNA(IF(VLOOKUP(E65,Languages!$A:$D,1,TRUE)=E65,VLOOKUP(E65,Languages!$A:$D,Summary!$C$7,TRUE),NA()),"")</f>
        <v>Kyberarkkitehtuuri määrittää kyberturvallisuusvaatimukset toiminnon kannalta tärkeille laitteille, ohjelmistoille ja tietovarannoille.</v>
      </c>
      <c r="G65" s="484">
        <v>61</v>
      </c>
      <c r="H65" s="407" t="s">
        <v>3241</v>
      </c>
      <c r="I65" s="407" t="s">
        <v>3120</v>
      </c>
      <c r="J65" s="448"/>
      <c r="K65" s="137"/>
    </row>
    <row r="66" spans="1:11" ht="70.95" customHeight="1" thickBot="1" x14ac:dyDescent="0.3">
      <c r="A66" s="148"/>
      <c r="B66" s="849"/>
      <c r="C66" s="437">
        <v>42</v>
      </c>
      <c r="D66" s="414">
        <v>2</v>
      </c>
      <c r="E66" s="515" t="s">
        <v>249</v>
      </c>
      <c r="F66" s="408" t="str">
        <f>_xlfn.IFNA(IF(VLOOKUP(E66,Languages!$A:$D,1,TRUE)=E66,VLOOKUP(E66,Languages!$A:$D,Summary!$C$7,TRUE),NA()),"")</f>
        <v>Kyberturvallisuuden suojausmekanismit on valittu ja toteutettu siten, että kyberturvallisuusvaatimukset toteutuvat.</v>
      </c>
      <c r="G66" s="483" t="s">
        <v>1537</v>
      </c>
      <c r="H66" s="407"/>
      <c r="I66" s="407" t="s">
        <v>1537</v>
      </c>
      <c r="J66" s="448"/>
      <c r="K66" s="137"/>
    </row>
    <row r="67" spans="1:11" ht="70.95" customHeight="1" thickBot="1" x14ac:dyDescent="0.3">
      <c r="A67" s="148"/>
      <c r="B67" s="849"/>
      <c r="C67" s="437">
        <v>43</v>
      </c>
      <c r="D67" s="414">
        <v>3</v>
      </c>
      <c r="E67" s="515" t="s">
        <v>250</v>
      </c>
      <c r="F67" s="408" t="str">
        <f>_xlfn.IFNA(IF(VLOOKUP(E67,Languages!$A:$D,1,TRUE)=E67,VLOOKUP(E67,Languages!$A:$D,Summary!$C$7,TRUE),NA()),"")</f>
        <v>Kyberarkkitehtuurin kehittämissuunnitelma tai strategia ja kyberarkkitehtuurin hallinta ovat linjassa organisaation yritysarkkitehtuuristrategian (myös "kokonaisarkkitehtuuri") ja yritysarkkitehtuurin hallinnan kanssa.</v>
      </c>
      <c r="G67" s="484">
        <v>60</v>
      </c>
      <c r="H67" s="407" t="s">
        <v>3275</v>
      </c>
      <c r="I67" s="407" t="s">
        <v>3119</v>
      </c>
      <c r="J67" s="448"/>
      <c r="K67" s="137"/>
    </row>
    <row r="68" spans="1:11" ht="70.95" customHeight="1" thickBot="1" x14ac:dyDescent="0.3">
      <c r="A68" s="148"/>
      <c r="B68" s="849"/>
      <c r="C68" s="437">
        <v>44</v>
      </c>
      <c r="D68" s="414">
        <v>3</v>
      </c>
      <c r="E68" s="515" t="s">
        <v>251</v>
      </c>
      <c r="F68" s="408" t="str">
        <f>_xlfn.IFNA(IF(VLOOKUP(E68,Languages!$A:$D,1,TRUE)=E68,VLOOKUP(E68,Languages!$A:$D,Summary!$C$7,TRUE),NA()),"")</f>
        <v>Organisaation järjestelmien ja verkkojen vaatimustenmukaisuutta kyberarkkitehtuuriin nähden arvioidaan aika ajoin ja määriteltyjen tilanteiden kuten järjestelmämuutosten tai ulkoisten tapahtumien yhteydessä.</v>
      </c>
      <c r="G68" s="483" t="s">
        <v>1537</v>
      </c>
      <c r="H68" s="407"/>
      <c r="I68" s="407" t="s">
        <v>1537</v>
      </c>
      <c r="J68" s="448"/>
      <c r="K68" s="137"/>
    </row>
    <row r="69" spans="1:11" ht="70.95" customHeight="1" thickBot="1" x14ac:dyDescent="0.3">
      <c r="A69" s="148"/>
      <c r="B69" s="849"/>
      <c r="C69" s="437">
        <v>45</v>
      </c>
      <c r="D69" s="414">
        <v>3</v>
      </c>
      <c r="E69" s="515" t="s">
        <v>894</v>
      </c>
      <c r="F69" s="408" t="str">
        <f>_xlfn.IFNA(IF(VLOOKUP(E69,Languages!$A:$D,1,TRUE)=E69,VLOOKUP(E69,Languages!$A:$D,Summary!$C$7,TRUE),NA()),"")</f>
        <v>Kyberturvallisuusarkkitehtuurin kehitystä ohjaavat organisaation riskiarviointien tulokset [kts. RISK-3d] sekä organisaation uhkaprofiili [kts. THREAT-2e].</v>
      </c>
      <c r="G69" s="484">
        <v>61</v>
      </c>
      <c r="H69" s="407" t="s">
        <v>3241</v>
      </c>
      <c r="I69" s="407" t="s">
        <v>3120</v>
      </c>
      <c r="J69" s="448"/>
      <c r="K69" s="137"/>
    </row>
    <row r="70" spans="1:11" ht="70.95" customHeight="1" thickBot="1" x14ac:dyDescent="0.3">
      <c r="A70" s="148"/>
      <c r="B70" s="849"/>
      <c r="C70" s="437">
        <v>46</v>
      </c>
      <c r="D70" s="414">
        <v>3</v>
      </c>
      <c r="E70" s="515" t="s">
        <v>2263</v>
      </c>
      <c r="F70" s="408" t="str">
        <f>_xlfn.IFNA(IF(VLOOKUP(E70,Languages!$A:$D,1,TRUE)=E70,VLOOKUP(E70,Languages!$A:$D,Summary!$C$7,TRUE),NA()),"")</f>
        <v>Kyberarkkitehtuuri käsittelee ennalta määriteltyjä toimintatiloja [kts. SITUATION-3g].</v>
      </c>
      <c r="G70" s="484">
        <v>61</v>
      </c>
      <c r="H70" s="407" t="s">
        <v>3241</v>
      </c>
      <c r="I70" s="407" t="s">
        <v>3120</v>
      </c>
      <c r="J70" s="448"/>
      <c r="K70" s="137"/>
    </row>
    <row r="71" spans="1:11" ht="70.95" customHeight="1" thickBot="1" x14ac:dyDescent="0.3">
      <c r="A71" s="148"/>
      <c r="B71" s="849"/>
      <c r="C71" s="437">
        <v>47</v>
      </c>
      <c r="D71" s="414">
        <v>1</v>
      </c>
      <c r="E71" s="515" t="s">
        <v>252</v>
      </c>
      <c r="F71" s="408" t="str">
        <f>_xlfn.IFNA(IF(VLOOKUP(E71,Languages!$A:$D,1,TRUE)=E71,VLOOKUP(E71,Languages!$A:$D,Summary!$C$7,TRUE),NA()),"")</f>
        <v>Verkon suojauksia on toteutettu, ainakin tapauskohtaisesti. Tasolla 1 tämän ei tarvitse olla systemaattista tai säännöllistä.</v>
      </c>
      <c r="G71" s="484">
        <v>64</v>
      </c>
      <c r="H71" s="407" t="s">
        <v>3277</v>
      </c>
      <c r="I71" s="407" t="s">
        <v>3122</v>
      </c>
      <c r="J71" s="448"/>
      <c r="K71" s="137"/>
    </row>
    <row r="72" spans="1:11" ht="70.95" customHeight="1" thickBot="1" x14ac:dyDescent="0.3">
      <c r="A72" s="148"/>
      <c r="B72" s="849"/>
      <c r="C72" s="437">
        <v>48</v>
      </c>
      <c r="D72" s="414">
        <v>1</v>
      </c>
      <c r="E72" s="515" t="s">
        <v>253</v>
      </c>
      <c r="F72" s="408" t="str">
        <f>_xlfn.IFNA(IF(VLOOKUP(E72,Languages!$A:$D,1,TRUE)=E72,VLOOKUP(E72,Languages!$A:$D,Summary!$C$7,TRUE),NA()),"")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G72" s="484">
        <v>63</v>
      </c>
      <c r="H72" s="407" t="s">
        <v>3258</v>
      </c>
      <c r="I72" s="407" t="s">
        <v>3123</v>
      </c>
      <c r="J72" s="448"/>
      <c r="K72" s="137"/>
    </row>
    <row r="73" spans="1:11" ht="70.95" customHeight="1" thickBot="1" x14ac:dyDescent="0.3">
      <c r="A73" s="148"/>
      <c r="B73" s="849"/>
      <c r="C73" s="437">
        <v>49</v>
      </c>
      <c r="D73" s="414">
        <v>2</v>
      </c>
      <c r="E73" s="515" t="s">
        <v>254</v>
      </c>
      <c r="F73" s="408" t="str">
        <f>_xlfn.IFNA(IF(VLOOKUP(E73,Languages!$A:$D,1,TRUE)=E73,VLOOKUP(E73,Languages!$A:$D,Summary!$C$7,TRUE),NA()),"")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G73" s="484">
        <v>64</v>
      </c>
      <c r="H73" s="407" t="s">
        <v>3277</v>
      </c>
      <c r="I73" s="407" t="s">
        <v>3122</v>
      </c>
      <c r="J73" s="448"/>
      <c r="K73" s="137"/>
    </row>
    <row r="74" spans="1:11" ht="70.95" customHeight="1" thickBot="1" x14ac:dyDescent="0.3">
      <c r="A74" s="148"/>
      <c r="B74" s="849"/>
      <c r="C74" s="437">
        <v>50</v>
      </c>
      <c r="D74" s="414">
        <v>2</v>
      </c>
      <c r="E74" s="515" t="s">
        <v>895</v>
      </c>
      <c r="F74" s="408" t="str">
        <f>_xlfn.IFNA(IF(VLOOKUP(E74,Languages!$A:$D,1,TRUE)=E74,VLOOKUP(E74,Languages!$A:$D,Summary!$C$7,TRUE),NA()),"")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G74" s="484">
        <v>63</v>
      </c>
      <c r="H74" s="407" t="s">
        <v>3258</v>
      </c>
      <c r="I74" s="407" t="s">
        <v>3123</v>
      </c>
      <c r="J74" s="448"/>
      <c r="K74" s="137"/>
    </row>
    <row r="75" spans="1:11" ht="70.95" customHeight="1" thickBot="1" x14ac:dyDescent="0.3">
      <c r="A75" s="148"/>
      <c r="B75" s="849"/>
      <c r="C75" s="437">
        <v>51</v>
      </c>
      <c r="D75" s="414">
        <v>2</v>
      </c>
      <c r="E75" s="515" t="s">
        <v>896</v>
      </c>
      <c r="F75" s="408" t="str">
        <f>_xlfn.IFNA(IF(VLOOKUP(E75,Languages!$A:$D,1,TRUE)=E75,VLOOKUP(E75,Languages!$A:$D,Summary!$C$7,TRUE),NA()),"")</f>
        <v>Verkkojen suojauksessa huomioidaan pienimmän valtuuden ja pienimmän toiminnallisuuden periaatteet.</v>
      </c>
      <c r="G75" s="484">
        <v>64</v>
      </c>
      <c r="H75" s="407" t="s">
        <v>3277</v>
      </c>
      <c r="I75" s="407" t="s">
        <v>3122</v>
      </c>
      <c r="J75" s="448"/>
      <c r="K75" s="137"/>
    </row>
    <row r="76" spans="1:11" ht="70.95" customHeight="1" thickBot="1" x14ac:dyDescent="0.3">
      <c r="A76" s="148"/>
      <c r="B76" s="849"/>
      <c r="C76" s="437">
        <v>52</v>
      </c>
      <c r="D76" s="414">
        <v>2</v>
      </c>
      <c r="E76" s="515" t="s">
        <v>897</v>
      </c>
      <c r="F76" s="408" t="str">
        <f>_xlfn.IFNA(IF(VLOOKUP(E76,Languages!$A:$D,1,TRUE)=E76,VLOOKUP(E76,Languages!$A:$D,Summary!$C$7,TRUE),NA()),"")</f>
        <v xml:space="preserve">Verkkojen suojaus sisältää valvonnan, analyysin ja verkkoliikenteen hallinnan (esimerkiksi palomuurit, IDPS) </v>
      </c>
      <c r="G76" s="484">
        <v>64</v>
      </c>
      <c r="H76" s="407" t="s">
        <v>3277</v>
      </c>
      <c r="I76" s="407" t="s">
        <v>3122</v>
      </c>
      <c r="J76" s="448"/>
      <c r="K76" s="137"/>
    </row>
    <row r="77" spans="1:11" ht="70.95" customHeight="1" thickBot="1" x14ac:dyDescent="0.3">
      <c r="A77" s="148"/>
      <c r="B77" s="849"/>
      <c r="C77" s="437">
        <v>53</v>
      </c>
      <c r="D77" s="414">
        <v>2</v>
      </c>
      <c r="E77" s="515" t="s">
        <v>898</v>
      </c>
      <c r="F77" s="408" t="str">
        <f>_xlfn.IFNA(IF(VLOOKUP(E77,Languages!$A:$D,1,TRUE)=E77,VLOOKUP(E77,Languages!$A:$D,Summary!$C$7,TRUE),NA()),"")</f>
        <v>Verkkoliikennettä ja sähköpostia valvotaan, analysoidaan ja hallitaan (esimerkiksi estämällä haitallisia linkkejä tai epäilyttäviä latauksia, sähköpostin autentikointi tai IP-osoitteiden estäminen).</v>
      </c>
      <c r="G77" s="484">
        <v>64</v>
      </c>
      <c r="H77" s="407" t="s">
        <v>3277</v>
      </c>
      <c r="I77" s="407" t="s">
        <v>3122</v>
      </c>
      <c r="J77" s="448"/>
      <c r="K77" s="137"/>
    </row>
    <row r="78" spans="1:11" ht="70.95" customHeight="1" thickBot="1" x14ac:dyDescent="0.3">
      <c r="A78" s="148"/>
      <c r="B78" s="849"/>
      <c r="C78" s="437">
        <v>54</v>
      </c>
      <c r="D78" s="414">
        <v>3</v>
      </c>
      <c r="E78" s="515" t="s">
        <v>899</v>
      </c>
      <c r="F78" s="408" t="str">
        <f>_xlfn.IFNA(IF(VLOOKUP(E78,Languages!$A:$D,1,TRUE)=E78,VLOOKUP(E78,Languages!$A:$D,Summary!$C$7,TRUE),NA()),"")</f>
        <v>Kaikki laitteet, ohjelmistot ja tietovarannot on segmentoitu turvallisuusvyöhykkeisiin perustuen niille asetettuihin kybervaatimuksiin.</v>
      </c>
      <c r="G78" s="484">
        <v>63</v>
      </c>
      <c r="H78" s="407" t="s">
        <v>3258</v>
      </c>
      <c r="I78" s="407" t="s">
        <v>3123</v>
      </c>
      <c r="J78" s="448"/>
      <c r="K78" s="137"/>
    </row>
    <row r="79" spans="1:11" ht="70.95" customHeight="1" thickBot="1" x14ac:dyDescent="0.3">
      <c r="A79" s="148"/>
      <c r="B79" s="849"/>
      <c r="C79" s="437">
        <v>55</v>
      </c>
      <c r="D79" s="414">
        <v>3</v>
      </c>
      <c r="E79" s="515" t="s">
        <v>900</v>
      </c>
      <c r="F79" s="408" t="str">
        <f>_xlfn.IFNA(IF(VLOOKUP(E79,Languages!$A:$D,1,TRUE)=E79,VLOOKUP(E79,Languages!$A:$D,Summary!$C$7,TRUE),NA()),"")</f>
        <v>Verkkojen erottelu on toteutettu turvallisuuslähtöisesti siten että laitteet, ohjelmistot ja tietovarannot on segmentoitu loogisesti tai fyysisesti omiin turva-alueisiinsa, joilla on jokaisella oma todentamisensa/ autentikointi.</v>
      </c>
      <c r="G79" s="484">
        <v>63</v>
      </c>
      <c r="H79" s="407" t="s">
        <v>3258</v>
      </c>
      <c r="I79" s="407" t="s">
        <v>3123</v>
      </c>
      <c r="J79" s="448"/>
      <c r="K79" s="137"/>
    </row>
    <row r="80" spans="1:11" ht="70.95" customHeight="1" thickBot="1" x14ac:dyDescent="0.3">
      <c r="A80" s="148"/>
      <c r="B80" s="849"/>
      <c r="C80" s="437">
        <v>56</v>
      </c>
      <c r="D80" s="414">
        <v>3</v>
      </c>
      <c r="E80" s="515" t="s">
        <v>901</v>
      </c>
      <c r="F80" s="408" t="str">
        <f>_xlfn.IFNA(IF(VLOOKUP(E80,Languages!$A:$D,1,TRUE)=E80,VLOOKUP(E80,Languages!$A:$D,Summary!$C$7,TRUE),NA()),"")</f>
        <v>OT-verkot ovat toiminnallisesti itsenäisiä IT-verkoista siten, että OT ympäristön toimintoja voidaan pitää yllä ja jatkaa myös IT-järjestelmien vikaantuessa. [Tulkintaohje: mikäli OT-verkkoja tai vastaavia ei ole, aseteta käytäntö "täysin toteutetuksi"]</v>
      </c>
      <c r="G80" s="484">
        <v>63</v>
      </c>
      <c r="H80" s="407" t="s">
        <v>3258</v>
      </c>
      <c r="I80" s="407" t="s">
        <v>3123</v>
      </c>
      <c r="J80" s="448"/>
      <c r="K80" s="137"/>
    </row>
    <row r="81" spans="1:11" ht="70.95" customHeight="1" thickBot="1" x14ac:dyDescent="0.3">
      <c r="A81" s="148"/>
      <c r="B81" s="849"/>
      <c r="C81" s="437">
        <v>57</v>
      </c>
      <c r="D81" s="414">
        <v>3</v>
      </c>
      <c r="E81" s="515" t="s">
        <v>902</v>
      </c>
      <c r="F81" s="408" t="str">
        <f>_xlfn.IFNA(IF(VLOOKUP(E81,Languages!$A:$D,1,TRUE)=E81,VLOOKUP(E81,Languages!$A:$D,Summary!$C$7,TRUE),NA()),"")</f>
        <v>Laitteiden yhteyksiä verkkoon hallitaan siten, että vain luvalliset laitteet voivat muodostaa yhteyden (esimerkiksi laitetason pääsynhallinta (NAC)).</v>
      </c>
      <c r="G81" s="484">
        <v>64</v>
      </c>
      <c r="H81" s="407" t="s">
        <v>3277</v>
      </c>
      <c r="I81" s="407" t="s">
        <v>3122</v>
      </c>
      <c r="J81" s="448"/>
      <c r="K81" s="137"/>
    </row>
    <row r="82" spans="1:11" ht="70.95" customHeight="1" thickBot="1" x14ac:dyDescent="0.3">
      <c r="A82" s="148"/>
      <c r="B82" s="849"/>
      <c r="C82" s="437">
        <v>58</v>
      </c>
      <c r="D82" s="414">
        <v>3</v>
      </c>
      <c r="E82" s="515" t="s">
        <v>903</v>
      </c>
      <c r="F82" s="408" t="str">
        <f>_xlfn.IFNA(IF(VLOOKUP(E82,Languages!$A:$D,1,TRUE)=E82,VLOOKUP(E82,Languages!$A:$D,Summary!$C$7,TRUE),NA()),"")</f>
        <v>Kyberarkkitehtuuri mahdollistaa saastuneiden laitteiden, ohjelmistojen ja tietovarantojen erottamisen muista.</v>
      </c>
      <c r="G82" s="484">
        <v>63</v>
      </c>
      <c r="H82" s="407" t="s">
        <v>3258</v>
      </c>
      <c r="I82" s="407" t="s">
        <v>3123</v>
      </c>
      <c r="J82" s="448"/>
      <c r="K82" s="137"/>
    </row>
    <row r="83" spans="1:11" ht="70.95" customHeight="1" thickBot="1" x14ac:dyDescent="0.3">
      <c r="A83" s="148"/>
      <c r="B83" s="849"/>
      <c r="C83" s="437">
        <v>59</v>
      </c>
      <c r="D83" s="414">
        <v>1</v>
      </c>
      <c r="E83" s="515" t="s">
        <v>255</v>
      </c>
      <c r="F83" s="408" t="str">
        <f>_xlfn.IFNA(IF(VLOOKUP(E83,Languages!$A:$D,1,TRUE)=E83,VLOOKUP(E83,Languages!$A:$D,Summary!$C$7,TRUE),NA()),"")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G83" s="484">
        <v>65</v>
      </c>
      <c r="H83" s="407" t="s">
        <v>3278</v>
      </c>
      <c r="I83" s="407" t="s">
        <v>3124</v>
      </c>
      <c r="J83" s="448"/>
      <c r="K83" s="137"/>
    </row>
    <row r="84" spans="1:11" ht="70.95" customHeight="1" thickBot="1" x14ac:dyDescent="0.3">
      <c r="A84" s="148"/>
      <c r="B84" s="849"/>
      <c r="C84" s="437">
        <v>60</v>
      </c>
      <c r="D84" s="414">
        <v>1</v>
      </c>
      <c r="E84" s="515" t="s">
        <v>256</v>
      </c>
      <c r="F84" s="408" t="str">
        <f>_xlfn.IFNA(IF(VLOOKUP(E84,Languages!$A:$D,1,TRUE)=E84,VLOOKUP(E84,Languages!$A:$D,Summary!$C$7,TRUE),NA()),"")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G84" s="484">
        <v>65</v>
      </c>
      <c r="H84" s="407" t="s">
        <v>3278</v>
      </c>
      <c r="I84" s="407" t="s">
        <v>3124</v>
      </c>
      <c r="J84" s="448"/>
      <c r="K84" s="137"/>
    </row>
    <row r="85" spans="1:11" ht="70.95" customHeight="1" thickBot="1" x14ac:dyDescent="0.3">
      <c r="A85" s="148"/>
      <c r="B85" s="849"/>
      <c r="C85" s="437">
        <v>61</v>
      </c>
      <c r="D85" s="414">
        <v>2</v>
      </c>
      <c r="E85" s="515" t="s">
        <v>257</v>
      </c>
      <c r="F85" s="408" t="str">
        <f>_xlfn.IFNA(IF(VLOOKUP(E85,Languages!$A:$D,1,TRUE)=E85,VLOOKUP(E85,Languages!$A:$D,Summary!$C$7,TRUE),NA()),"")</f>
        <v>Pienimmän käyttöoikeuden periaate on pantu täytäntöön (esimerkiksi rajoittamalla hallinta- tai ylläpitotunnusten oikeuksia).</v>
      </c>
      <c r="G85" s="484">
        <v>65</v>
      </c>
      <c r="H85" s="407" t="s">
        <v>3278</v>
      </c>
      <c r="I85" s="407" t="s">
        <v>3124</v>
      </c>
      <c r="J85" s="448"/>
      <c r="K85" s="137"/>
    </row>
    <row r="86" spans="1:11" ht="70.95" customHeight="1" thickBot="1" x14ac:dyDescent="0.3">
      <c r="A86" s="148"/>
      <c r="B86" s="849"/>
      <c r="C86" s="437">
        <v>62</v>
      </c>
      <c r="D86" s="414">
        <v>2</v>
      </c>
      <c r="E86" s="515" t="s">
        <v>258</v>
      </c>
      <c r="F86" s="408" t="str">
        <f>_xlfn.IFNA(IF(VLOOKUP(E86,Languages!$A:$D,1,TRUE)=E86,VLOOKUP(E86,Languages!$A:$D,Summary!$C$7,TRUE),NA()),"")</f>
        <v>Pienimmän toiminnallisuuden periaate on pantu täytäntöön (esim. rajoittamalla käytettäviä palveluita, ohjelmia, portteja tai liitettäviä laitteita).</v>
      </c>
      <c r="G86" s="484">
        <v>65</v>
      </c>
      <c r="H86" s="407" t="s">
        <v>3278</v>
      </c>
      <c r="I86" s="407" t="s">
        <v>3124</v>
      </c>
      <c r="J86" s="448"/>
      <c r="K86" s="137"/>
    </row>
    <row r="87" spans="1:11" ht="70.95" customHeight="1" thickBot="1" x14ac:dyDescent="0.3">
      <c r="A87" s="148"/>
      <c r="B87" s="849"/>
      <c r="C87" s="437">
        <v>63</v>
      </c>
      <c r="D87" s="414">
        <v>2</v>
      </c>
      <c r="E87" s="515" t="s">
        <v>904</v>
      </c>
      <c r="F87" s="408" t="str">
        <f>_xlfn.IFNA(IF(VLOOKUP(E87,Languages!$A:$D,1,TRUE)=E87,VLOOKUP(E87,Languages!$A:$D,Summary!$C$7,TRUE),NA()),"")</f>
        <v xml:space="preserve">Turvallisia konfiguraatiota on määritelty ja niitä ylläpidetään sekä käytetään osana laitteiden, ohjelmistojen ja tietovarantojen käyttöönottoprosessia, mikäli tehtävissä / toteutettavissa. </v>
      </c>
      <c r="G87" s="484">
        <v>66</v>
      </c>
      <c r="H87" s="407" t="s">
        <v>3280</v>
      </c>
      <c r="I87" s="407" t="s">
        <v>3125</v>
      </c>
      <c r="J87" s="448"/>
      <c r="K87" s="137"/>
    </row>
    <row r="88" spans="1:11" ht="70.95" customHeight="1" thickBot="1" x14ac:dyDescent="0.3">
      <c r="A88" s="148"/>
      <c r="B88" s="849"/>
      <c r="C88" s="437">
        <v>64</v>
      </c>
      <c r="D88" s="414">
        <v>2</v>
      </c>
      <c r="E88" s="515" t="s">
        <v>905</v>
      </c>
      <c r="F88" s="408" t="str">
        <f>_xlfn.IFNA(IF(VLOOKUP(E88,Languages!$A:$D,1,TRUE)=E88,VLOOKUP(E88,Languages!$A:$D,Summary!$C$7,TRUE),NA()),"")</f>
        <v>Tietoturvaohjelmistot vaaditaan soveltuvin osin osana laitteiden konfiguraatiota (esimerkiksi päätelaitteen turva- ja havainnointiratkaisut tai päätelaitekohtaiset palomuuriratkaisut).</v>
      </c>
      <c r="G88" s="484">
        <v>66</v>
      </c>
      <c r="H88" s="407" t="s">
        <v>3280</v>
      </c>
      <c r="I88" s="407" t="s">
        <v>3125</v>
      </c>
      <c r="J88" s="448"/>
      <c r="K88" s="137"/>
    </row>
    <row r="89" spans="1:11" ht="70.95" customHeight="1" thickBot="1" x14ac:dyDescent="0.3">
      <c r="A89" s="148"/>
      <c r="B89" s="849"/>
      <c r="C89" s="437">
        <v>65</v>
      </c>
      <c r="D89" s="414">
        <v>2</v>
      </c>
      <c r="E89" s="515" t="s">
        <v>906</v>
      </c>
      <c r="F89" s="408" t="str">
        <f>_xlfn.IFNA(IF(VLOOKUP(E89,Languages!$A:$D,1,TRUE)=E89,VLOOKUP(E89,Languages!$A:$D,Summary!$C$7,TRUE),NA()),"")</f>
        <v>Siirrettäviä ja irrotettavia muistilaitteita valvotaan (esimerkiksi rajoittamalla USB-laitteiden tai ulkoisten levyjen käyttöä).</v>
      </c>
      <c r="G89" s="483" t="s">
        <v>1537</v>
      </c>
      <c r="H89" s="407"/>
      <c r="I89" s="407" t="s">
        <v>1537</v>
      </c>
      <c r="J89" s="448"/>
      <c r="K89" s="137"/>
    </row>
    <row r="90" spans="1:11" ht="70.95" customHeight="1" thickBot="1" x14ac:dyDescent="0.3">
      <c r="A90" s="148"/>
      <c r="B90" s="849"/>
      <c r="C90" s="437">
        <v>66</v>
      </c>
      <c r="D90" s="414">
        <v>2</v>
      </c>
      <c r="E90" s="515" t="s">
        <v>907</v>
      </c>
      <c r="F90" s="408" t="str">
        <f>_xlfn.IFNA(IF(VLOOKUP(E90,Languages!$A:$D,1,TRUE)=E90,VLOOKUP(E90,Languages!$A:$D,Summary!$C$7,TRUE),NA()),"")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G90" s="484">
        <v>65</v>
      </c>
      <c r="H90" s="407" t="s">
        <v>3278</v>
      </c>
      <c r="I90" s="407" t="s">
        <v>3124</v>
      </c>
      <c r="J90" s="448"/>
      <c r="K90" s="137"/>
    </row>
    <row r="91" spans="1:11" ht="70.95" customHeight="1" thickBot="1" x14ac:dyDescent="0.3">
      <c r="A91" s="148"/>
      <c r="B91" s="849"/>
      <c r="C91" s="437">
        <v>67</v>
      </c>
      <c r="D91" s="414">
        <v>2</v>
      </c>
      <c r="E91" s="515" t="s">
        <v>908</v>
      </c>
      <c r="F91" s="408" t="str">
        <f>_xlfn.IFNA(IF(VLOOKUP(E91,Languages!$A:$D,1,TRUE)=E91,VLOOKUP(E91,Languages!$A:$D,Summary!$C$7,TRUE),NA()),"")</f>
        <v xml:space="preserve">Ylläpidon ja kapasiteetinhallinnan toimenpiteitä tehdään kaikille toiminnon laitteille, ohjelmistoille ja tietovarannoille. (omaisuuserät, assets) </v>
      </c>
      <c r="G91" s="483" t="s">
        <v>1537</v>
      </c>
      <c r="H91" s="407"/>
      <c r="I91" s="407" t="s">
        <v>1537</v>
      </c>
      <c r="J91" s="448"/>
      <c r="K91" s="137"/>
    </row>
    <row r="92" spans="1:11" ht="70.95" customHeight="1" thickBot="1" x14ac:dyDescent="0.3">
      <c r="A92" s="148"/>
      <c r="B92" s="849"/>
      <c r="C92" s="437">
        <v>68</v>
      </c>
      <c r="D92" s="414">
        <v>2</v>
      </c>
      <c r="E92" s="515" t="s">
        <v>909</v>
      </c>
      <c r="F92" s="408" t="str">
        <f>_xlfn.IFNA(IF(VLOOKUP(E92,Languages!$A:$D,1,TRUE)=E92,VLOOKUP(E92,Languages!$A:$D,Summary!$C$7,TRUE),NA()),"")</f>
        <v>Toiminnon laitteiden, ohjelmistojen ja tietovarantojen toimintaa suojataan valvomalla / hallitsemalla myös fyysistä toimintaympäristöä.</v>
      </c>
      <c r="G92" s="483" t="s">
        <v>1537</v>
      </c>
      <c r="H92" s="407"/>
      <c r="I92" s="407" t="s">
        <v>1537</v>
      </c>
      <c r="J92" s="448"/>
      <c r="K92" s="137"/>
    </row>
    <row r="93" spans="1:11" ht="70.95" customHeight="1" thickBot="1" x14ac:dyDescent="0.3">
      <c r="A93" s="148"/>
      <c r="B93" s="849"/>
      <c r="C93" s="437">
        <v>69</v>
      </c>
      <c r="D93" s="414">
        <v>2</v>
      </c>
      <c r="E93" s="515" t="s">
        <v>2264</v>
      </c>
      <c r="F93" s="408" t="str">
        <f>_xlfn.IFNA(IF(VLOOKUP(E93,Languages!$A:$D,1,TRUE)=E93,VLOOKUP(E93,Languages!$A:$D,Summary!$C$7,TRUE),NA()),"")</f>
        <v>Korkean prioriteetin laitteille, ohjelmistoille ja tietovarannoille asetetaan tarkempia kyberturvallisuuskontrolleja / hallintakeinoja.</v>
      </c>
      <c r="G93" s="484">
        <v>65</v>
      </c>
      <c r="H93" s="407" t="s">
        <v>3278</v>
      </c>
      <c r="I93" s="407" t="s">
        <v>3124</v>
      </c>
      <c r="J93" s="448"/>
      <c r="K93" s="137"/>
    </row>
    <row r="94" spans="1:11" ht="70.95" customHeight="1" thickBot="1" x14ac:dyDescent="0.3">
      <c r="A94" s="148"/>
      <c r="B94" s="849"/>
      <c r="C94" s="437">
        <v>70</v>
      </c>
      <c r="D94" s="414">
        <v>3</v>
      </c>
      <c r="E94" s="515" t="s">
        <v>2265</v>
      </c>
      <c r="F94" s="408" t="str">
        <f>_xlfn.IFNA(IF(VLOOKUP(E94,Languages!$A:$D,1,TRUE)=E94,VLOOKUP(E94,Languages!$A:$D,Summary!$C$7,TRUE),NA()),"")</f>
        <v>Laiteohjelmistojen (firmware) konfiguraatioita ja muutoksia hallitaan koko laitteen eliniän ajan.</v>
      </c>
      <c r="G94" s="484">
        <v>66</v>
      </c>
      <c r="H94" s="407" t="s">
        <v>3280</v>
      </c>
      <c r="I94" s="407" t="s">
        <v>3125</v>
      </c>
      <c r="J94" s="448"/>
      <c r="K94" s="137"/>
    </row>
    <row r="95" spans="1:11" ht="70.95" customHeight="1" thickBot="1" x14ac:dyDescent="0.3">
      <c r="A95" s="148"/>
      <c r="B95" s="849"/>
      <c r="C95" s="437">
        <v>71</v>
      </c>
      <c r="D95" s="414">
        <v>3</v>
      </c>
      <c r="E95" s="515" t="s">
        <v>2266</v>
      </c>
      <c r="F95" s="408" t="str">
        <f>_xlfn.IFNA(IF(VLOOKUP(E95,Languages!$A:$D,1,TRUE)=E95,VLOOKUP(E95,Languages!$A:$D,Summary!$C$7,TRUE),NA()),"")</f>
        <v>Suojausmekanismeja / kontrolleja (esimerkiksi sallitut / estolistat, suojaavat asetukset) on käytössä estämään valtuuttamattoman / luvattoman koodin suorittaminen.</v>
      </c>
      <c r="G95" s="483" t="s">
        <v>1537</v>
      </c>
      <c r="H95" s="407"/>
      <c r="I95" s="407" t="s">
        <v>1537</v>
      </c>
      <c r="J95" s="448"/>
      <c r="K95" s="137"/>
    </row>
    <row r="96" spans="1:11" ht="70.95" customHeight="1" thickBot="1" x14ac:dyDescent="0.3">
      <c r="A96" s="148"/>
      <c r="B96" s="849"/>
      <c r="C96" s="437">
        <v>72</v>
      </c>
      <c r="D96" s="414">
        <v>2</v>
      </c>
      <c r="E96" s="515" t="s">
        <v>259</v>
      </c>
      <c r="F96" s="408" t="str">
        <f>_xlfn.IFNA(IF(VLOOKUP(E96,Languages!$A:$D,1,TRUE)=E96,VLOOKUP(E96,Languages!$A:$D,Summary!$C$7,TRUE),NA()),"")</f>
        <v>Sisäisesti kehitettävät ohjelmistot ja sovellukset, jotka on tarkoitettu otettavaksi käyttöön korkean prioriteetin laitteissa tai ohjelmistoissa [kts. ASSET-1c], kehitetään noudattaen turvallisen sovelluskehityksen periaatteita.</v>
      </c>
      <c r="G96" s="484">
        <v>67</v>
      </c>
      <c r="H96" s="407" t="s">
        <v>3242</v>
      </c>
      <c r="I96" s="407" t="s">
        <v>3126</v>
      </c>
      <c r="J96" s="448"/>
      <c r="K96" s="137"/>
    </row>
    <row r="97" spans="1:11" ht="70.95" customHeight="1" thickBot="1" x14ac:dyDescent="0.3">
      <c r="A97" s="148"/>
      <c r="B97" s="849"/>
      <c r="C97" s="437">
        <v>73</v>
      </c>
      <c r="D97" s="414">
        <v>2</v>
      </c>
      <c r="E97" s="515" t="s">
        <v>260</v>
      </c>
      <c r="F97" s="408" t="str">
        <f>_xlfn.IFNA(IF(VLOOKUP(E97,Languages!$A:$D,1,TRUE)=E97,VLOOKUP(E97,Languages!$A:$D,Summary!$C$7,TRUE),NA()),"")</f>
        <v>Korkean prioriteetin laitteisiin tai ohjelmistoihin [kts. ASSET-1c] tehtävien ohjelmisto- ja sovellushankintojen valinnassa huomioidaan, miten toimittaja noudattaa turvallisen sovelluskehityksen periaatteita.</v>
      </c>
      <c r="G97" s="484">
        <v>68</v>
      </c>
      <c r="H97" s="407" t="s">
        <v>3281</v>
      </c>
      <c r="I97" s="407" t="s">
        <v>3127</v>
      </c>
      <c r="J97" s="448"/>
      <c r="K97" s="137"/>
    </row>
    <row r="98" spans="1:11" ht="70.95" customHeight="1" thickBot="1" x14ac:dyDescent="0.3">
      <c r="A98" s="148"/>
      <c r="B98" s="849"/>
      <c r="C98" s="437">
        <v>74</v>
      </c>
      <c r="D98" s="414">
        <v>2</v>
      </c>
      <c r="E98" s="515" t="s">
        <v>261</v>
      </c>
      <c r="F98" s="408" t="str">
        <f>_xlfn.IFNA(IF(VLOOKUP(E98,Languages!$A:$D,1,TRUE)=E98,VLOOKUP(E98,Languages!$A:$D,Summary!$C$7,TRUE),NA()),"")</f>
        <v>Ohjelmistojen ja sovellusten käyttöönottoprosessissa edellytetään turvallisia ohjelmistokonfiguraatioita (sekä sisäisesti kehitettyjen että hankittujen ohjelmistojen osalta)</v>
      </c>
      <c r="G98" s="483" t="s">
        <v>1537</v>
      </c>
      <c r="H98" s="407"/>
      <c r="I98" s="407" t="s">
        <v>1537</v>
      </c>
      <c r="J98" s="448"/>
      <c r="K98" s="137"/>
    </row>
    <row r="99" spans="1:11" ht="70.95" customHeight="1" thickBot="1" x14ac:dyDescent="0.3">
      <c r="A99" s="148"/>
      <c r="B99" s="849"/>
      <c r="C99" s="437">
        <v>75</v>
      </c>
      <c r="D99" s="414">
        <v>3</v>
      </c>
      <c r="E99" s="515" t="s">
        <v>262</v>
      </c>
      <c r="F99" s="408" t="str">
        <f>_xlfn.IFNA(IF(VLOOKUP(E99,Languages!$A:$D,1,TRUE)=E99,VLOOKUP(E99,Languages!$A:$D,Summary!$C$7,TRUE),NA()),"")</f>
        <v>Kaikki sisäisesti kehitettävät ohjelmistot ja sovellukset kehitetään käyttäen turvallisen sovelluskehityksen periaatteita.</v>
      </c>
      <c r="G99" s="484">
        <v>67</v>
      </c>
      <c r="H99" s="407" t="s">
        <v>3242</v>
      </c>
      <c r="I99" s="407" t="s">
        <v>3126</v>
      </c>
      <c r="J99" s="448"/>
      <c r="K99" s="137"/>
    </row>
    <row r="100" spans="1:11" ht="70.95" customHeight="1" thickBot="1" x14ac:dyDescent="0.3">
      <c r="A100" s="148"/>
      <c r="B100" s="849"/>
      <c r="C100" s="437">
        <v>76</v>
      </c>
      <c r="D100" s="414">
        <v>3</v>
      </c>
      <c r="E100" s="515" t="s">
        <v>263</v>
      </c>
      <c r="F100" s="408" t="str">
        <f>_xlfn.IFNA(IF(VLOOKUP(E100,Languages!$A:$D,1,TRUE)=E100,VLOOKUP(E100,Languages!$A:$D,Summary!$C$7,TRUE),NA()),"")</f>
        <v>Kaikkien ohjelmisto- ja sovellushankintojen valinnassa huomioidaan noudattaako toimittaja turvallisen sovelluskehityksen periaatteita.</v>
      </c>
      <c r="G100" s="484">
        <v>68</v>
      </c>
      <c r="H100" s="407" t="s">
        <v>3281</v>
      </c>
      <c r="I100" s="407" t="s">
        <v>3127</v>
      </c>
      <c r="J100" s="448"/>
      <c r="K100" s="137"/>
    </row>
    <row r="101" spans="1:11" ht="70.95" customHeight="1" thickBot="1" x14ac:dyDescent="0.3">
      <c r="A101" s="148"/>
      <c r="B101" s="849"/>
      <c r="C101" s="437">
        <v>77</v>
      </c>
      <c r="D101" s="414">
        <v>3</v>
      </c>
      <c r="E101" s="515" t="s">
        <v>264</v>
      </c>
      <c r="F101" s="408" t="str">
        <f>_xlfn.IFNA(IF(VLOOKUP(E101,Languages!$A:$D,1,TRUE)=E101,VLOOKUP(E101,Languages!$A:$D,Summary!$C$7,TRUE),NA()),"")</f>
        <v>Arkkitehtuurikatselmointiprosessissa arvioidaan uusien ja päivitettyjen ohjelmistojen ja sovellusten turvallisuutta ennen niiden vientiä tuotantoon.</v>
      </c>
      <c r="G101" s="484">
        <v>67</v>
      </c>
      <c r="H101" s="407" t="s">
        <v>3242</v>
      </c>
      <c r="I101" s="407" t="s">
        <v>3126</v>
      </c>
      <c r="J101" s="448"/>
      <c r="K101" s="137"/>
    </row>
    <row r="102" spans="1:11" ht="70.95" customHeight="1" thickBot="1" x14ac:dyDescent="0.3">
      <c r="A102" s="148"/>
      <c r="B102" s="849"/>
      <c r="C102" s="437">
        <v>78</v>
      </c>
      <c r="D102" s="414">
        <v>3</v>
      </c>
      <c r="E102" s="515" t="s">
        <v>265</v>
      </c>
      <c r="F102" s="408" t="str">
        <f>_xlfn.IFNA(IF(VLOOKUP(E102,Languages!$A:$D,1,TRUE)=E102,VLOOKUP(E102,Languages!$A:$D,Summary!$C$7,TRUE),NA()),"")</f>
        <v>Ohjelmistojen ja laiteohjelmistojen (firmware) aitous varmistetaan ennen käyttöönottoa.</v>
      </c>
      <c r="G102" s="484">
        <v>68</v>
      </c>
      <c r="H102" s="407" t="s">
        <v>3281</v>
      </c>
      <c r="I102" s="407" t="s">
        <v>3127</v>
      </c>
      <c r="J102" s="448"/>
      <c r="K102" s="137"/>
    </row>
    <row r="103" spans="1:11" ht="70.95" customHeight="1" thickBot="1" x14ac:dyDescent="0.3">
      <c r="A103" s="148"/>
      <c r="B103" s="849"/>
      <c r="C103" s="437">
        <v>79</v>
      </c>
      <c r="D103" s="414">
        <v>3</v>
      </c>
      <c r="E103" s="515" t="s">
        <v>266</v>
      </c>
      <c r="F103" s="408" t="str">
        <f>_xlfn.IFNA(IF(VLOOKUP(E103,Languages!$A:$D,1,TRUE)=E103,VLOOKUP(E103,Languages!$A:$D,Summary!$C$7,TRUE),NA()),"")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G103" s="483" t="s">
        <v>3198</v>
      </c>
      <c r="H103" s="407" t="s">
        <v>3372</v>
      </c>
      <c r="I103" s="407" t="s">
        <v>3128</v>
      </c>
      <c r="J103" s="448"/>
      <c r="K103" s="137"/>
    </row>
    <row r="104" spans="1:11" ht="70.95" customHeight="1" thickBot="1" x14ac:dyDescent="0.3">
      <c r="A104" s="148"/>
      <c r="B104" s="849"/>
      <c r="C104" s="437">
        <v>80</v>
      </c>
      <c r="D104" s="414">
        <v>1</v>
      </c>
      <c r="E104" s="515" t="s">
        <v>267</v>
      </c>
      <c r="F104" s="408" t="str">
        <f>_xlfn.IFNA(IF(VLOOKUP(E104,Languages!$A:$D,1,TRUE)=E104,VLOOKUP(E104,Languages!$A:$D,Summary!$C$7,TRUE),NA()),"")</f>
        <v>Tallennettua arkaluontoista tietoa ("data at rest") suojataan. Tasolla 1 tämän ei tarvitse olla systemaattista ja säännöllistä.</v>
      </c>
      <c r="G104" s="484">
        <v>69</v>
      </c>
      <c r="H104" s="407" t="s">
        <v>3282</v>
      </c>
      <c r="I104" s="407" t="s">
        <v>3129</v>
      </c>
      <c r="J104" s="448"/>
      <c r="K104" s="137"/>
    </row>
    <row r="105" spans="1:11" ht="70.95" customHeight="1" thickBot="1" x14ac:dyDescent="0.3">
      <c r="A105" s="148"/>
      <c r="B105" s="849"/>
      <c r="C105" s="437">
        <v>81</v>
      </c>
      <c r="D105" s="414">
        <v>2</v>
      </c>
      <c r="E105" s="515" t="s">
        <v>268</v>
      </c>
      <c r="F105" s="408" t="str">
        <f>_xlfn.IFNA(IF(VLOOKUP(E105,Languages!$A:$D,1,TRUE)=E105,VLOOKUP(E105,Languages!$A:$D,Summary!$C$7,TRUE),NA()),"")</f>
        <v>Kaikkea tallennettua tietoa ("data at rest") suojataan valittujen tietotyyppien osalta [kts. ASSET-2c].</v>
      </c>
      <c r="G105" s="484">
        <v>69</v>
      </c>
      <c r="H105" s="407" t="s">
        <v>3282</v>
      </c>
      <c r="I105" s="407" t="s">
        <v>3129</v>
      </c>
      <c r="J105" s="448"/>
      <c r="K105" s="137"/>
    </row>
    <row r="106" spans="1:11" ht="70.95" customHeight="1" thickBot="1" x14ac:dyDescent="0.3">
      <c r="A106" s="148"/>
      <c r="B106" s="849"/>
      <c r="C106" s="437">
        <v>82</v>
      </c>
      <c r="D106" s="414">
        <v>2</v>
      </c>
      <c r="E106" s="515" t="s">
        <v>269</v>
      </c>
      <c r="F106" s="408" t="str">
        <f>_xlfn.IFNA(IF(VLOOKUP(E106,Languages!$A:$D,1,TRUE)=E106,VLOOKUP(E106,Languages!$A:$D,Summary!$C$7,TRUE),NA()),"")</f>
        <v>Kaikkea siirrossa olevaa tietoa ("data in transit") suojataan valittujen tietotyyppien / kategorioiden osalta [kts. ASSET-2c].</v>
      </c>
      <c r="G106" s="484">
        <v>69</v>
      </c>
      <c r="H106" s="407" t="s">
        <v>3282</v>
      </c>
      <c r="I106" s="407" t="s">
        <v>3129</v>
      </c>
      <c r="J106" s="448"/>
      <c r="K106" s="137"/>
    </row>
    <row r="107" spans="1:11" ht="70.95" customHeight="1" thickBot="1" x14ac:dyDescent="0.3">
      <c r="A107" s="148"/>
      <c r="B107" s="849"/>
      <c r="C107" s="437">
        <v>83</v>
      </c>
      <c r="D107" s="414">
        <v>2</v>
      </c>
      <c r="E107" s="515" t="s">
        <v>270</v>
      </c>
      <c r="F107" s="408" t="str">
        <f>_xlfn.IFNA(IF(VLOOKUP(E107,Languages!$A:$D,1,TRUE)=E107,VLOOKUP(E107,Languages!$A:$D,Summary!$C$7,TRUE),NA()),"")</f>
        <v>Salausmenetelmät ovat käytössä tallennetulle ja siirrossa olevalle tiedolle valittujen tietotyyppien / kategorioiden osalta [kts. ASSET-2c].</v>
      </c>
      <c r="G107" s="484">
        <v>69</v>
      </c>
      <c r="H107" s="407" t="s">
        <v>3282</v>
      </c>
      <c r="I107" s="407" t="s">
        <v>3129</v>
      </c>
      <c r="J107" s="448"/>
      <c r="K107" s="137"/>
    </row>
    <row r="108" spans="1:11" ht="70.95" customHeight="1" thickBot="1" x14ac:dyDescent="0.3">
      <c r="A108" s="148"/>
      <c r="B108" s="849"/>
      <c r="C108" s="437">
        <v>84</v>
      </c>
      <c r="D108" s="414">
        <v>2</v>
      </c>
      <c r="E108" s="515" t="s">
        <v>271</v>
      </c>
      <c r="F108" s="408" t="str">
        <f>_xlfn.IFNA(IF(VLOOKUP(E108,Languages!$A:$D,1,TRUE)=E108,VLOOKUP(E108,Languages!$A:$D,Summary!$C$7,TRUE),NA()),"")</f>
        <v>Avaintenhallintainfrastruktuuri (eli avainten luonti, säilytys, tuhoaminen, päivittäminen ja kumoaminen) on käytössä salausmenetelmien tukemiseksi.</v>
      </c>
      <c r="G108" s="484">
        <v>69</v>
      </c>
      <c r="H108" s="407" t="s">
        <v>3282</v>
      </c>
      <c r="I108" s="407" t="s">
        <v>3129</v>
      </c>
      <c r="J108" s="448"/>
      <c r="K108" s="137"/>
    </row>
    <row r="109" spans="1:11" ht="70.95" customHeight="1" thickBot="1" x14ac:dyDescent="0.3">
      <c r="A109" s="148"/>
      <c r="B109" s="849"/>
      <c r="C109" s="437">
        <v>85</v>
      </c>
      <c r="D109" s="414">
        <v>2</v>
      </c>
      <c r="E109" s="515" t="s">
        <v>272</v>
      </c>
      <c r="F109" s="408" t="str">
        <f>_xlfn.IFNA(IF(VLOOKUP(E109,Languages!$A:$D,1,TRUE)=E109,VLOOKUP(E109,Languages!$A:$D,Summary!$C$7,TRUE),NA()),"")</f>
        <v>Käytössä on suojausmekanismeja rajoittamaan tiedon varastamisen mahdollisuutta (esimerkiksi tiedon hävittämistä estävät työkalut).</v>
      </c>
      <c r="G109" s="484">
        <v>69</v>
      </c>
      <c r="H109" s="407" t="s">
        <v>3282</v>
      </c>
      <c r="I109" s="407" t="s">
        <v>3129</v>
      </c>
      <c r="J109" s="448"/>
      <c r="K109" s="137"/>
    </row>
    <row r="110" spans="1:11" ht="70.95" customHeight="1" thickBot="1" x14ac:dyDescent="0.3">
      <c r="A110" s="148"/>
      <c r="B110" s="849"/>
      <c r="C110" s="437">
        <v>86</v>
      </c>
      <c r="D110" s="414">
        <v>3</v>
      </c>
      <c r="E110" s="515" t="s">
        <v>273</v>
      </c>
      <c r="F110" s="408" t="str">
        <f>_xlfn.IFNA(IF(VLOOKUP(E110,Languages!$A:$D,1,TRUE)=E110,VLOOKUP(E110,Languages!$A:$D,Summary!$C$7,TRUE),NA()),"")</f>
        <v>Kyberarkkitehtuuriin kuuluu suojausmekanismeja (esimerkiksi laitteiden kovalevyjen salaus) tiedolle, joka on tallennettu laitteille, jotka saatetaan hukata tai varastaa.</v>
      </c>
      <c r="G110" s="484">
        <v>69</v>
      </c>
      <c r="H110" s="407" t="s">
        <v>3282</v>
      </c>
      <c r="I110" s="407" t="s">
        <v>3129</v>
      </c>
      <c r="J110" s="448"/>
      <c r="K110" s="137"/>
    </row>
    <row r="111" spans="1:11" ht="70.95" customHeight="1" thickBot="1" x14ac:dyDescent="0.3">
      <c r="A111" s="148"/>
      <c r="B111" s="849"/>
      <c r="C111" s="437">
        <v>87</v>
      </c>
      <c r="D111" s="414">
        <v>3</v>
      </c>
      <c r="E111" s="515" t="s">
        <v>910</v>
      </c>
      <c r="F111" s="408" t="str">
        <f>_xlfn.IFNA(IF(VLOOKUP(E111,Languages!$A:$D,1,TRUE)=E111,VLOOKUP(E111,Languages!$A:$D,Summary!$C$7,TRUE),NA()),"")</f>
        <v>Kyberarkkitehtuuri kattaa suojausmenetelmät sovellusten, laiteohjelmistojen (firmware) ja tiedon luvattomien muutosten varalle.</v>
      </c>
      <c r="G111" s="483" t="s">
        <v>3199</v>
      </c>
      <c r="H111" s="407" t="s">
        <v>3374</v>
      </c>
      <c r="I111" s="407" t="s">
        <v>3130</v>
      </c>
      <c r="J111" s="448"/>
      <c r="K111" s="137"/>
    </row>
    <row r="112" spans="1:11" ht="70.95" customHeight="1" thickBot="1" x14ac:dyDescent="0.3">
      <c r="A112" s="148"/>
      <c r="B112" s="849"/>
      <c r="C112" s="437">
        <v>88</v>
      </c>
      <c r="D112" s="414">
        <v>2</v>
      </c>
      <c r="E112" s="515" t="s">
        <v>911</v>
      </c>
      <c r="F112" s="408" t="str">
        <f>_xlfn.IFNA(IF(VLOOKUP(E112,Languages!$A:$D,1,TRUE)=E112,VLOOKUP(E112,Languages!$A:$D,Summary!$C$7,TRUE),NA()),"")</f>
        <v>ARCHITECTURE-osion toimintaa varten on määritetty dokumentoidut toimintatavat, joita noudatetaan ja päivitetään säännöllisesti.</v>
      </c>
      <c r="G112" s="483" t="s">
        <v>1537</v>
      </c>
      <c r="H112" s="407"/>
      <c r="I112" s="407" t="s">
        <v>1537</v>
      </c>
      <c r="J112" s="448"/>
      <c r="K112" s="137"/>
    </row>
    <row r="113" spans="1:11" ht="70.95" customHeight="1" thickBot="1" x14ac:dyDescent="0.3">
      <c r="A113" s="148"/>
      <c r="B113" s="849"/>
      <c r="C113" s="437">
        <v>89</v>
      </c>
      <c r="D113" s="414">
        <v>2</v>
      </c>
      <c r="E113" s="515" t="s">
        <v>912</v>
      </c>
      <c r="F113" s="408" t="str">
        <f>_xlfn.IFNA(IF(VLOOKUP(E113,Languages!$A:$D,1,TRUE)=E113,VLOOKUP(E113,Languages!$A:$D,Summary!$C$7,TRUE),NA()),"")</f>
        <v>ARCHITECTURE-osion toimintaa varten on tarjolla riittävät resurssit (henkilöstö, rahoitus ja työkalut).</v>
      </c>
      <c r="G113" s="483" t="s">
        <v>1537</v>
      </c>
      <c r="H113" s="407"/>
      <c r="I113" s="407" t="s">
        <v>1537</v>
      </c>
      <c r="J113" s="448"/>
      <c r="K113" s="137"/>
    </row>
    <row r="114" spans="1:11" ht="70.95" customHeight="1" thickBot="1" x14ac:dyDescent="0.3">
      <c r="A114" s="148"/>
      <c r="B114" s="849"/>
      <c r="C114" s="437">
        <v>90</v>
      </c>
      <c r="D114" s="414">
        <v>3</v>
      </c>
      <c r="E114" s="515" t="s">
        <v>913</v>
      </c>
      <c r="F114" s="408" t="str">
        <f>_xlfn.IFNA(IF(VLOOKUP(E114,Languages!$A:$D,1,TRUE)=E114,VLOOKUP(E114,Languages!$A:$D,Summary!$C$7,TRUE),NA()),"")</f>
        <v>ARCHITECTURE-osion toimintaa ohjataan vaatimuksilla, jotka on asetettu organisaation johtotason politiikassa (tai vastaavassa ohjeistuksessa).</v>
      </c>
      <c r="G114" s="483" t="s">
        <v>1537</v>
      </c>
      <c r="H114" s="407"/>
      <c r="I114" s="407" t="s">
        <v>1537</v>
      </c>
      <c r="J114" s="448"/>
      <c r="K114" s="137"/>
    </row>
    <row r="115" spans="1:11" ht="70.95" customHeight="1" thickBot="1" x14ac:dyDescent="0.3">
      <c r="A115" s="148"/>
      <c r="B115" s="849"/>
      <c r="C115" s="437">
        <v>91</v>
      </c>
      <c r="D115" s="414">
        <v>3</v>
      </c>
      <c r="E115" s="515" t="s">
        <v>914</v>
      </c>
      <c r="F115" s="408" t="str">
        <f>_xlfn.IFNA(IF(VLOOKUP(E115,Languages!$A:$D,1,TRUE)=E115,VLOOKUP(E115,Languages!$A:$D,Summary!$C$7,TRUE),NA()),"")</f>
        <v>ARCHITECTURE-osion toiminnan suorittamiseen tarvittavat vastuut, tilivelvollisuudet ja valtuutukset on jalkautettu soveltuville työntekijöille.</v>
      </c>
      <c r="G115" s="483" t="s">
        <v>1537</v>
      </c>
      <c r="H115" s="407"/>
      <c r="I115" s="407" t="s">
        <v>1537</v>
      </c>
      <c r="J115" s="448"/>
      <c r="K115" s="137"/>
    </row>
    <row r="116" spans="1:11" ht="70.95" customHeight="1" thickBot="1" x14ac:dyDescent="0.3">
      <c r="A116" s="148"/>
      <c r="B116" s="849"/>
      <c r="C116" s="437">
        <v>92</v>
      </c>
      <c r="D116" s="414">
        <v>3</v>
      </c>
      <c r="E116" s="515" t="s">
        <v>915</v>
      </c>
      <c r="F116" s="408" t="str">
        <f>_xlfn.IFNA(IF(VLOOKUP(E116,Languages!$A:$D,1,TRUE)=E116,VLOOKUP(E116,Languages!$A:$D,Summary!$C$7,TRUE),NA()),"")</f>
        <v>ARCHITECTURE-osion toimintaa suorittavilla työntekijöillä on riittävät tiedot ja taidot tehtäviensä suorittamiseen.</v>
      </c>
      <c r="G116" s="483" t="s">
        <v>1537</v>
      </c>
      <c r="H116" s="407"/>
      <c r="I116" s="407" t="s">
        <v>1537</v>
      </c>
      <c r="J116" s="448"/>
      <c r="K116" s="137"/>
    </row>
    <row r="117" spans="1:11" ht="70.95" customHeight="1" thickBot="1" x14ac:dyDescent="0.3">
      <c r="A117" s="148"/>
      <c r="B117" s="849"/>
      <c r="C117" s="437">
        <v>93</v>
      </c>
      <c r="D117" s="414">
        <v>3</v>
      </c>
      <c r="E117" s="515" t="s">
        <v>916</v>
      </c>
      <c r="F117" s="408" t="str">
        <f>_xlfn.IFNA(IF(VLOOKUP(E117,Languages!$A:$D,1,TRUE)=E117,VLOOKUP(E117,Languages!$A:$D,Summary!$C$7,TRUE),NA()),"")</f>
        <v>ARCHITECTURE-osion toiminnan vaikuttavuutta arvioidaan ja seurataan.</v>
      </c>
      <c r="G117" s="483" t="s">
        <v>1537</v>
      </c>
      <c r="H117" s="407"/>
      <c r="I117" s="407" t="s">
        <v>1537</v>
      </c>
      <c r="J117" s="448"/>
      <c r="K117" s="137"/>
    </row>
    <row r="118" spans="1:11" ht="70.95" customHeight="1" thickBot="1" x14ac:dyDescent="0.3">
      <c r="A118" s="148"/>
      <c r="B118" s="849"/>
      <c r="C118" s="437">
        <v>94</v>
      </c>
      <c r="D118" s="414">
        <v>1</v>
      </c>
      <c r="E118" s="515" t="s">
        <v>53</v>
      </c>
      <c r="F118" s="408" t="str">
        <f>_xlfn.IFNA(IF(VLOOKUP(E118,Languages!$A:$D,1,TRUE)=E118,VLOOKUP(E118,Languages!$A:$D,Summary!$C$7,TRUE),NA()),"")</f>
        <v>Toiminnon kannalta tärkeistä IT- ja OT-laitteista ja ohjelmistoista on olemassa rekisteri. (Huomioi myös mahdollisten OT-ympäristöjen laitteet ja ohjelmistot). Tasolla 1 rekisterin ylläpidon ei tarvitse olla systemaattista ja säännöllistä.</v>
      </c>
      <c r="G118" s="484">
        <v>1</v>
      </c>
      <c r="H118" s="407" t="s">
        <v>3216</v>
      </c>
      <c r="I118" s="407" t="s">
        <v>3131</v>
      </c>
      <c r="J118" s="448"/>
      <c r="K118" s="137"/>
    </row>
    <row r="119" spans="1:11" ht="70.95" customHeight="1" thickBot="1" x14ac:dyDescent="0.3">
      <c r="A119" s="148"/>
      <c r="B119" s="849"/>
      <c r="C119" s="437">
        <v>95</v>
      </c>
      <c r="D119" s="414">
        <v>2</v>
      </c>
      <c r="E119" s="515" t="s">
        <v>55</v>
      </c>
      <c r="F119" s="408" t="str">
        <f>_xlfn.IFNA(IF(VLOOKUP(E119,Languages!$A:$D,1,TRUE)=E119,VLOOKUP(E119,Languages!$A:$D,Summary!$C$7,TRUE),NA()),"")</f>
        <v>Rekisteriin on kirjattu sellaiset toimintoon kuuluvat laitteet ja ohjelmistot, joita voitaisiin käyttää hyökkääjän tavoitteen saavuttamiseen.</v>
      </c>
      <c r="G119" s="484">
        <v>1</v>
      </c>
      <c r="H119" s="407" t="s">
        <v>3216</v>
      </c>
      <c r="I119" s="407" t="s">
        <v>3131</v>
      </c>
      <c r="J119" s="448"/>
      <c r="K119" s="137"/>
    </row>
    <row r="120" spans="1:11" ht="70.95" customHeight="1" thickBot="1" x14ac:dyDescent="0.3">
      <c r="A120" s="148"/>
      <c r="B120" s="849"/>
      <c r="C120" s="437">
        <v>96</v>
      </c>
      <c r="D120" s="414">
        <v>2</v>
      </c>
      <c r="E120" s="515" t="s">
        <v>56</v>
      </c>
      <c r="F120" s="408" t="str">
        <f>_xlfn.IFNA(IF(VLOOKUP(E120,Languages!$A:$D,1,TRUE)=E120,VLOOKUP(E120,Languages!$A:$D,Summary!$C$7,TRUE),NA()),"")</f>
        <v>Rekisteriin kirjatut laitteet ja ohjelmistot on priorisoitu noudattaen määriteltyjä priorisointikriteerejä, joihin kuuluu arviointi laitteen tai ohjelmiston tärkeydestä toiminnolle.</v>
      </c>
      <c r="G120" s="484">
        <v>2</v>
      </c>
      <c r="H120" s="407" t="s">
        <v>3259</v>
      </c>
      <c r="I120" s="407" t="s">
        <v>3132</v>
      </c>
      <c r="J120" s="448"/>
      <c r="K120" s="137"/>
    </row>
    <row r="121" spans="1:11" ht="70.95" customHeight="1" thickBot="1" x14ac:dyDescent="0.3">
      <c r="A121" s="148"/>
      <c r="B121" s="849"/>
      <c r="C121" s="437">
        <v>97</v>
      </c>
      <c r="D121" s="414">
        <v>2</v>
      </c>
      <c r="E121" s="515" t="s">
        <v>58</v>
      </c>
      <c r="F121" s="408" t="str">
        <f>_xlfn.IFNA(IF(VLOOKUP(E121,Languages!$A:$D,1,TRUE)=E121,VLOOKUP(E121,Languages!$A:$D,Summary!$C$7,TRUE),NA()),"")</f>
        <v>Priorisointikriteereissä huomioidaan lisäksi missä laajuudessa hyökkääjä voisi käyttää laitetta tai ohjelmistoa [ks. ASSET-1b] tavoitteensa saavuttamiseen (tietomurto, toiminnan häiriö jne.).</v>
      </c>
      <c r="G121" s="484">
        <v>2</v>
      </c>
      <c r="H121" s="407" t="s">
        <v>3259</v>
      </c>
      <c r="I121" s="407" t="s">
        <v>3132</v>
      </c>
      <c r="J121" s="448"/>
      <c r="K121" s="137"/>
    </row>
    <row r="122" spans="1:11" ht="70.95" customHeight="1" thickBot="1" x14ac:dyDescent="0.3">
      <c r="A122" s="148"/>
      <c r="B122" s="849"/>
      <c r="C122" s="437">
        <v>98</v>
      </c>
      <c r="D122" s="414">
        <v>2</v>
      </c>
      <c r="E122" s="515" t="s">
        <v>60</v>
      </c>
      <c r="F122" s="408" t="str">
        <f>_xlfn.IFNA(IF(VLOOKUP(E122,Languages!$A:$D,1,TRUE)=E122,VLOOKUP(E122,Languages!$A:$D,Summary!$C$7,TRUE),NA()),"")</f>
        <v>Rekisteriin on kirjattu laitteista ja ohjelmistoista sellaisia ominaisuuksia, jotka tukevat organisaation kybertoimintaa (esimerkiksi laitteen tai ohjelmiston sijainti, prioriteetti, käyttöjärjestelmä tai firmware-versio).</v>
      </c>
      <c r="G122" s="483" t="s">
        <v>1537</v>
      </c>
      <c r="H122" s="407"/>
      <c r="I122" s="407" t="s">
        <v>1537</v>
      </c>
      <c r="J122" s="448"/>
      <c r="K122" s="137"/>
    </row>
    <row r="123" spans="1:11" ht="70.95" customHeight="1" thickBot="1" x14ac:dyDescent="0.3">
      <c r="A123" s="148"/>
      <c r="B123" s="849"/>
      <c r="C123" s="437">
        <v>99</v>
      </c>
      <c r="D123" s="414">
        <v>3</v>
      </c>
      <c r="E123" s="515" t="s">
        <v>62</v>
      </c>
      <c r="F123" s="408" t="str">
        <f>_xlfn.IFNA(IF(VLOOKUP(E123,Languages!$A:$D,1,TRUE)=E123,VLOOKUP(E123,Languages!$A:$D,Summary!$C$7,TRUE),NA()),"")</f>
        <v>Rekisteri (IT ja OT) on täydellinen (eli rekisteri kattaa kaikki toiminnon pyörittämiseen tarvittavat laitteet, ohjelmistot ja tietovarannot).</v>
      </c>
      <c r="G123" s="484">
        <v>1</v>
      </c>
      <c r="H123" s="407" t="s">
        <v>3216</v>
      </c>
      <c r="I123" s="407" t="s">
        <v>3131</v>
      </c>
      <c r="J123" s="448"/>
      <c r="K123" s="137"/>
    </row>
    <row r="124" spans="1:11" ht="70.95" customHeight="1" thickBot="1" x14ac:dyDescent="0.3">
      <c r="A124" s="148"/>
      <c r="B124" s="849"/>
      <c r="C124" s="437">
        <v>100</v>
      </c>
      <c r="D124" s="414">
        <v>3</v>
      </c>
      <c r="E124" s="515" t="s">
        <v>841</v>
      </c>
      <c r="F124" s="408" t="str">
        <f>_xlfn.IFNA(IF(VLOOKUP(E124,Languages!$A:$D,1,TRUE)=E124,VLOOKUP(E124,Languages!$A:$D,Summary!$C$7,TRUE),NA()),"")</f>
        <v>Rekisteri on ajan tasalla (eli rekisteriä päivitetään aika ajoin ja määriteltyjen tilanteiden kuten järjestelmämuutosten yhteydessä).</v>
      </c>
      <c r="G124" s="484">
        <v>1</v>
      </c>
      <c r="H124" s="407" t="s">
        <v>3216</v>
      </c>
      <c r="I124" s="407" t="s">
        <v>3131</v>
      </c>
      <c r="J124" s="448"/>
      <c r="K124" s="137"/>
    </row>
    <row r="125" spans="1:11" ht="70.95" customHeight="1" thickBot="1" x14ac:dyDescent="0.3">
      <c r="A125" s="148"/>
      <c r="B125" s="849"/>
      <c r="C125" s="437">
        <v>101</v>
      </c>
      <c r="D125" s="414">
        <v>3</v>
      </c>
      <c r="E125" s="515" t="s">
        <v>842</v>
      </c>
      <c r="F125" s="408" t="str">
        <f>_xlfn.IFNA(IF(VLOOKUP(E125,Languages!$A:$D,1,TRUE)=E125,VLOOKUP(E125,Languages!$A:$D,Summary!$C$7,TRUE),NA()),"")</f>
        <v>Kaikki tiedot on tuhottu tai poistettu laitteista ennen käyttöönottoa uudessa kohteessa ja ennen käytöstä poistamista.</v>
      </c>
      <c r="G125" s="483" t="s">
        <v>1537</v>
      </c>
      <c r="H125" s="407"/>
      <c r="I125" s="407" t="s">
        <v>1537</v>
      </c>
      <c r="J125" s="448"/>
      <c r="K125" s="137"/>
    </row>
    <row r="126" spans="1:11" ht="70.95" customHeight="1" thickBot="1" x14ac:dyDescent="0.3">
      <c r="A126" s="148"/>
      <c r="B126" s="849"/>
      <c r="C126" s="437">
        <v>102</v>
      </c>
      <c r="D126" s="414">
        <v>1</v>
      </c>
      <c r="E126" s="515" t="s">
        <v>64</v>
      </c>
      <c r="F126" s="408" t="str">
        <f>_xlfn.IFNA(IF(VLOOKUP(E126,Languages!$A:$D,1,TRUE)=E126,VLOOKUP(E126,Languages!$A:$D,Summary!$C$7,TRUE),NA()),"")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G126" s="484">
        <v>3</v>
      </c>
      <c r="H126" s="407" t="s">
        <v>2945</v>
      </c>
      <c r="I126" s="407" t="s">
        <v>3133</v>
      </c>
      <c r="J126" s="448"/>
      <c r="K126" s="137"/>
    </row>
    <row r="127" spans="1:11" ht="70.95" customHeight="1" thickBot="1" x14ac:dyDescent="0.3">
      <c r="A127" s="148"/>
      <c r="B127" s="849"/>
      <c r="C127" s="437">
        <v>103</v>
      </c>
      <c r="D127" s="414">
        <v>2</v>
      </c>
      <c r="E127" s="515" t="s">
        <v>65</v>
      </c>
      <c r="F127" s="408" t="str">
        <f>_xlfn.IFNA(IF(VLOOKUP(E127,Languages!$A:$D,1,TRUE)=E127,VLOOKUP(E127,Languages!$A:$D,Summary!$C$7,TRUE),NA()),"")</f>
        <v>Rekisteriin on kirjattu sellaiset toimintoon kuuluvat tietovarannot, joita voitaisiin käyttää hyökkääjän tavoitteen saavuttamiseen.</v>
      </c>
      <c r="G127" s="484">
        <v>3</v>
      </c>
      <c r="H127" s="407" t="s">
        <v>2945</v>
      </c>
      <c r="I127" s="407" t="s">
        <v>3133</v>
      </c>
      <c r="J127" s="448"/>
      <c r="K127" s="137"/>
    </row>
    <row r="128" spans="1:11" ht="70.95" customHeight="1" thickBot="1" x14ac:dyDescent="0.3">
      <c r="A128" s="148"/>
      <c r="B128" s="849"/>
      <c r="C128" s="437">
        <v>104</v>
      </c>
      <c r="D128" s="414">
        <v>2</v>
      </c>
      <c r="E128" s="515" t="s">
        <v>66</v>
      </c>
      <c r="F128" s="408" t="str">
        <f>_xlfn.IFNA(IF(VLOOKUP(E128,Languages!$A:$D,1,TRUE)=E128,VLOOKUP(E128,Languages!$A:$D,Summary!$C$7,TRUE),NA()),"")</f>
        <v>Rekisteriin kirjatut tietovarannot on priorisoitu noudattaen määriteltyjä priorisointikriteerejä, joihin kuuluu arviointi tietovarannon tärkeydestä toiminnolle.</v>
      </c>
      <c r="G128" s="484">
        <v>4</v>
      </c>
      <c r="H128" s="407" t="s">
        <v>3244</v>
      </c>
      <c r="I128" s="407" t="s">
        <v>3134</v>
      </c>
      <c r="J128" s="448"/>
      <c r="K128" s="137"/>
    </row>
    <row r="129" spans="1:11" ht="70.95" customHeight="1" thickBot="1" x14ac:dyDescent="0.3">
      <c r="A129" s="148"/>
      <c r="B129" s="849"/>
      <c r="C129" s="437">
        <v>105</v>
      </c>
      <c r="D129" s="414">
        <v>2</v>
      </c>
      <c r="E129" s="515" t="s">
        <v>67</v>
      </c>
      <c r="F129" s="408" t="str">
        <f>_xlfn.IFNA(IF(VLOOKUP(E129,Languages!$A:$D,1,TRUE)=E129,VLOOKUP(E129,Languages!$A:$D,Summary!$C$7,TRUE),NA()),"")</f>
        <v xml:space="preserve">Luokittelukriteereissä huomioidaan missä laajuudessa hyökkääjä voisi käyttää tietovarantoa tavoitteensa (tietovuoto, toiminnan keskeytys jne) saavuttamiseen. </v>
      </c>
      <c r="G129" s="484">
        <v>4</v>
      </c>
      <c r="H129" s="407" t="s">
        <v>3244</v>
      </c>
      <c r="I129" s="407" t="s">
        <v>3134</v>
      </c>
      <c r="J129" s="448"/>
      <c r="K129" s="137"/>
    </row>
    <row r="130" spans="1:11" ht="70.95" customHeight="1" thickBot="1" x14ac:dyDescent="0.3">
      <c r="A130" s="148"/>
      <c r="B130" s="849"/>
      <c r="C130" s="437">
        <v>106</v>
      </c>
      <c r="D130" s="414">
        <v>2</v>
      </c>
      <c r="E130" s="515" t="s">
        <v>68</v>
      </c>
      <c r="F130" s="408" t="str">
        <f>_xlfn.IFNA(IF(VLOOKUP(E130,Languages!$A:$D,1,TRUE)=E130,VLOOKUP(E130,Languages!$A:$D,Summary!$C$7,TRUE),NA()),"")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G130" s="483" t="s">
        <v>1537</v>
      </c>
      <c r="H130" s="407"/>
      <c r="I130" s="407" t="s">
        <v>1537</v>
      </c>
      <c r="J130" s="448"/>
      <c r="K130" s="137"/>
    </row>
    <row r="131" spans="1:11" ht="70.95" customHeight="1" thickBot="1" x14ac:dyDescent="0.3">
      <c r="A131" s="148"/>
      <c r="B131" s="849"/>
      <c r="C131" s="437">
        <v>107</v>
      </c>
      <c r="D131" s="414">
        <v>3</v>
      </c>
      <c r="E131" s="515" t="s">
        <v>69</v>
      </c>
      <c r="F131" s="408" t="str">
        <f>_xlfn.IFNA(IF(VLOOKUP(E131,Languages!$A:$D,1,TRUE)=E131,VLOOKUP(E131,Languages!$A:$D,Summary!$C$7,TRUE),NA()),"")</f>
        <v>Tietovarantojen rekisteri on täydellinen (eli rekisteri kattaa kaikki toiminnon tietovarannot).</v>
      </c>
      <c r="G131" s="484">
        <v>3</v>
      </c>
      <c r="H131" s="407" t="s">
        <v>2945</v>
      </c>
      <c r="I131" s="407" t="s">
        <v>3133</v>
      </c>
      <c r="J131" s="448"/>
      <c r="K131" s="137"/>
    </row>
    <row r="132" spans="1:11" ht="70.95" customHeight="1" thickBot="1" x14ac:dyDescent="0.3">
      <c r="A132" s="148"/>
      <c r="B132" s="849"/>
      <c r="C132" s="437">
        <v>108</v>
      </c>
      <c r="D132" s="414">
        <v>3</v>
      </c>
      <c r="E132" s="515" t="s">
        <v>844</v>
      </c>
      <c r="F132" s="408" t="str">
        <f>_xlfn.IFNA(IF(VLOOKUP(E132,Languages!$A:$D,1,TRUE)=E132,VLOOKUP(E132,Languages!$A:$D,Summary!$C$7,TRUE),NA()),"")</f>
        <v>Rekisteri on ajan tasalla (eli rekisteriä päivitetään aika ajoin ja määriteltyjen tilanteiden kuten järjestelmämuutosten yhteydessä).</v>
      </c>
      <c r="G132" s="484">
        <v>3</v>
      </c>
      <c r="H132" s="407" t="s">
        <v>2945</v>
      </c>
      <c r="I132" s="407" t="s">
        <v>3133</v>
      </c>
      <c r="J132" s="448"/>
      <c r="K132" s="137"/>
    </row>
    <row r="133" spans="1:11" ht="70.95" customHeight="1" thickBot="1" x14ac:dyDescent="0.3">
      <c r="A133" s="148"/>
      <c r="B133" s="849"/>
      <c r="C133" s="437">
        <v>109</v>
      </c>
      <c r="D133" s="414">
        <v>3</v>
      </c>
      <c r="E133" s="515" t="s">
        <v>845</v>
      </c>
      <c r="F133" s="408" t="str">
        <f>_xlfn.IFNA(IF(VLOOKUP(E133,Languages!$A:$D,1,TRUE)=E133,VLOOKUP(E133,Languages!$A:$D,Summary!$C$7,TRUE),NA()),"")</f>
        <v>Tietovarannot poistetaan, ylikirjoitetaan tai tuhotaan elinkaaren lopussa käyttäen turvallisuusvaatimusten mukaisia menetelmiä. (huomioidaan mm. tiedon suojaustaso)</v>
      </c>
      <c r="G133" s="483" t="s">
        <v>1537</v>
      </c>
      <c r="H133" s="407"/>
      <c r="I133" s="407" t="s">
        <v>1537</v>
      </c>
      <c r="J133" s="448"/>
      <c r="K133" s="137"/>
    </row>
    <row r="134" spans="1:11" ht="70.95" customHeight="1" thickBot="1" x14ac:dyDescent="0.3">
      <c r="A134" s="148"/>
      <c r="B134" s="849"/>
      <c r="C134" s="437">
        <v>110</v>
      </c>
      <c r="D134" s="414">
        <v>1</v>
      </c>
      <c r="E134" s="515" t="s">
        <v>71</v>
      </c>
      <c r="F134" s="408" t="str">
        <f>_xlfn.IFNA(IF(VLOOKUP(E134,Languages!$A:$D,1,TRUE)=E134,VLOOKUP(E134,Languages!$A:$D,Summary!$C$7,TRUE),NA()),"")</f>
        <v>Laitteiden, ohjelmistojen ja tietovarantojen konfiguraatioista on luotu vakioidut perusasetukset. Tasolla 1 tämän ei tarvitse olla systemaattista ja säännöllistä.</v>
      </c>
      <c r="G134" s="484">
        <v>5</v>
      </c>
      <c r="H134" s="407" t="s">
        <v>3260</v>
      </c>
      <c r="I134" s="407" t="s">
        <v>3135</v>
      </c>
      <c r="J134" s="448"/>
      <c r="K134" s="137"/>
    </row>
    <row r="135" spans="1:11" ht="70.95" customHeight="1" thickBot="1" x14ac:dyDescent="0.3">
      <c r="A135" s="148"/>
      <c r="B135" s="849"/>
      <c r="C135" s="437">
        <v>111</v>
      </c>
      <c r="D135" s="414">
        <v>2</v>
      </c>
      <c r="E135" s="515" t="s">
        <v>73</v>
      </c>
      <c r="F135" s="408" t="str">
        <f>_xlfn.IFNA(IF(VLOOKUP(E135,Languages!$A:$D,1,TRUE)=E135,VLOOKUP(E135,Languages!$A:$D,Summary!$C$7,TRUE),NA()),"")</f>
        <v>Vakioituja perusasetuksia käytetään, kun laitteille, ohjelmistoille tai tietovarannoille luodaan uusi konfiguraatio tai palautetaan vanha konfiguraatio.</v>
      </c>
      <c r="G135" s="484">
        <v>6</v>
      </c>
      <c r="H135" s="407" t="s">
        <v>3261</v>
      </c>
      <c r="I135" s="407" t="s">
        <v>3136</v>
      </c>
      <c r="J135" s="448"/>
      <c r="K135" s="137"/>
    </row>
    <row r="136" spans="1:11" ht="70.95" customHeight="1" thickBot="1" x14ac:dyDescent="0.3">
      <c r="A136" s="148"/>
      <c r="B136" s="849"/>
      <c r="C136" s="437">
        <v>112</v>
      </c>
      <c r="D136" s="414">
        <v>2</v>
      </c>
      <c r="E136" s="515" t="s">
        <v>75</v>
      </c>
      <c r="F136" s="408" t="str">
        <f>_xlfn.IFNA(IF(VLOOKUP(E136,Languages!$A:$D,1,TRUE)=E136,VLOOKUP(E136,Languages!$A:$D,Summary!$C$7,TRUE),NA()),"")</f>
        <v>Vakioidut perusasetukset sisältävät soveltuvilta osin organisaation kyberarkkitehtuurissa määritellyt vaatimukset [kts. ARCHITECTURE-1f].</v>
      </c>
      <c r="G136" s="484">
        <v>5</v>
      </c>
      <c r="H136" s="407" t="s">
        <v>3260</v>
      </c>
      <c r="I136" s="407" t="s">
        <v>3135</v>
      </c>
      <c r="J136" s="448"/>
      <c r="K136" s="137"/>
    </row>
    <row r="137" spans="1:11" ht="70.95" customHeight="1" thickBot="1" x14ac:dyDescent="0.3">
      <c r="A137" s="148"/>
      <c r="B137" s="849"/>
      <c r="C137" s="437">
        <v>113</v>
      </c>
      <c r="D137" s="414">
        <v>2</v>
      </c>
      <c r="E137" s="515" t="s">
        <v>77</v>
      </c>
      <c r="F137" s="408" t="str">
        <f>_xlfn.IFNA(IF(VLOOKUP(E137,Languages!$A:$D,1,TRUE)=E137,VLOOKUP(E137,Languages!$A:$D,Summary!$C$7,TRUE),NA()),"")</f>
        <v>Perusasetuksia katselmoidaan ja päivitetään säännöllisesti ja ja määriteltyjen tilanteiden kuten järjestelmämuutosten tai kyberarkkitehtuurin muutosten yhteydessä.</v>
      </c>
      <c r="G137" s="484">
        <v>5</v>
      </c>
      <c r="H137" s="407" t="s">
        <v>3260</v>
      </c>
      <c r="I137" s="407" t="s">
        <v>3135</v>
      </c>
      <c r="J137" s="448"/>
      <c r="K137" s="137"/>
    </row>
    <row r="138" spans="1:11" ht="70.95" customHeight="1" thickBot="1" x14ac:dyDescent="0.3">
      <c r="A138" s="148"/>
      <c r="B138" s="849"/>
      <c r="C138" s="437">
        <v>114</v>
      </c>
      <c r="D138" s="414">
        <v>3</v>
      </c>
      <c r="E138" s="515" t="s">
        <v>79</v>
      </c>
      <c r="F138" s="408" t="str">
        <f>_xlfn.IFNA(IF(VLOOKUP(E138,Languages!$A:$D,1,TRUE)=E138,VLOOKUP(E138,Languages!$A:$D,Summary!$C$7,TRUE),NA()),"")</f>
        <v>Konfiguraatioiden yhdenmukaisuutta vakioituihin perusasetuksiin seurataan säännöllisesti koko laitteen, ohjelmiston tai tietovarannon elinkaaren ajan.</v>
      </c>
      <c r="G138" s="484">
        <v>6</v>
      </c>
      <c r="H138" s="407" t="s">
        <v>3261</v>
      </c>
      <c r="I138" s="407" t="s">
        <v>3136</v>
      </c>
      <c r="J138" s="448"/>
      <c r="K138" s="137"/>
    </row>
    <row r="139" spans="1:11" ht="70.95" customHeight="1" thickBot="1" x14ac:dyDescent="0.3">
      <c r="A139" s="148"/>
      <c r="B139" s="849"/>
      <c r="C139" s="437">
        <v>115</v>
      </c>
      <c r="D139" s="414">
        <v>1</v>
      </c>
      <c r="E139" s="515" t="s">
        <v>82</v>
      </c>
      <c r="F139" s="408" t="str">
        <f>_xlfn.IFNA(IF(VLOOKUP(E139,Languages!$A:$D,1,TRUE)=E139,VLOOKUP(E139,Languages!$A:$D,Summary!$C$7,TRUE),NA()),"")</f>
        <v>Laitteisiin, ohjelmistoihin ja tietovarantoihin tehtävät muutokset arvioidaan ja hyväksytetään ennen niiden toteuttamista. Tasolla 1 tämän ei tarvitse olla systemaattista ja säännöllistä. (ad hoc, tapauskohtaisesti)</v>
      </c>
      <c r="G139" s="484">
        <v>7</v>
      </c>
      <c r="H139" s="407" t="s">
        <v>3262</v>
      </c>
      <c r="I139" s="407" t="s">
        <v>3137</v>
      </c>
      <c r="J139" s="448"/>
      <c r="K139" s="137"/>
    </row>
    <row r="140" spans="1:11" ht="70.95" customHeight="1" thickBot="1" x14ac:dyDescent="0.3">
      <c r="A140" s="148"/>
      <c r="B140" s="849"/>
      <c r="C140" s="437">
        <v>116</v>
      </c>
      <c r="D140" s="414">
        <v>1</v>
      </c>
      <c r="E140" s="515" t="s">
        <v>84</v>
      </c>
      <c r="F140" s="408" t="str">
        <f>_xlfn.IFNA(IF(VLOOKUP(E140,Languages!$A:$D,1,TRUE)=E140,VLOOKUP(E140,Languages!$A:$D,Summary!$C$7,TRUE),NA()),"")</f>
        <v>Laitteisiin, ohjelmistoihin ja tietovarantoihin tehtävistä muutoksista pidetään lokia. Tasolla 1 tämän ei tarvitse olla systemaattista ja säännöllistä. (ad hoc, tapauskohtaisesti)</v>
      </c>
      <c r="G140" s="484">
        <v>8</v>
      </c>
      <c r="H140" s="407" t="s">
        <v>3263</v>
      </c>
      <c r="I140" s="407" t="s">
        <v>3138</v>
      </c>
      <c r="J140" s="448"/>
      <c r="K140" s="137"/>
    </row>
    <row r="141" spans="1:11" ht="70.95" customHeight="1" thickBot="1" x14ac:dyDescent="0.3">
      <c r="A141" s="148"/>
      <c r="B141" s="849"/>
      <c r="C141" s="437">
        <v>117</v>
      </c>
      <c r="D141" s="414">
        <v>2</v>
      </c>
      <c r="E141" s="515" t="s">
        <v>86</v>
      </c>
      <c r="F141" s="408" t="str">
        <f>_xlfn.IFNA(IF(VLOOKUP(E141,Languages!$A:$D,1,TRUE)=E141,VLOOKUP(E141,Languages!$A:$D,Summary!$C$7,TRUE),NA()),"")</f>
        <v>Laitteiden, ohjelmistojen ja tietovarantojen muutoksille on määritelty dokumentointivaatimukset, joita myös ylläpidetään.</v>
      </c>
      <c r="G141" s="484">
        <v>8</v>
      </c>
      <c r="H141" s="407" t="s">
        <v>3263</v>
      </c>
      <c r="I141" s="407" t="s">
        <v>3138</v>
      </c>
      <c r="J141" s="448"/>
      <c r="K141" s="137"/>
    </row>
    <row r="142" spans="1:11" ht="70.95" customHeight="1" thickBot="1" x14ac:dyDescent="0.3">
      <c r="A142" s="148"/>
      <c r="B142" s="849"/>
      <c r="C142" s="437">
        <v>118</v>
      </c>
      <c r="D142" s="414">
        <v>2</v>
      </c>
      <c r="E142" s="515" t="s">
        <v>88</v>
      </c>
      <c r="F142" s="408" t="str">
        <f>_xlfn.IFNA(IF(VLOOKUP(E142,Languages!$A:$D,1,TRUE)=E142,VLOOKUP(E142,Languages!$A:$D,Summary!$C$7,TRUE),NA()),"")</f>
        <v>Tärkeisiin (korkean prioriteetin) laitteisiin, ohjelmistoihin ja tietovarantoihin tehtävät muutokset testataan ennen niiden toteuttamista.</v>
      </c>
      <c r="G142" s="484">
        <v>7</v>
      </c>
      <c r="H142" s="407" t="s">
        <v>3262</v>
      </c>
      <c r="I142" s="407" t="s">
        <v>3137</v>
      </c>
      <c r="J142" s="448"/>
      <c r="K142" s="137"/>
    </row>
    <row r="143" spans="1:11" ht="70.95" customHeight="1" thickBot="1" x14ac:dyDescent="0.3">
      <c r="A143" s="148"/>
      <c r="B143" s="849"/>
      <c r="C143" s="437">
        <v>119</v>
      </c>
      <c r="D143" s="414">
        <v>2</v>
      </c>
      <c r="E143" s="515" t="s">
        <v>90</v>
      </c>
      <c r="F143" s="408" t="str">
        <f>_xlfn.IFNA(IF(VLOOKUP(E143,Languages!$A:$D,1,TRUE)=E143,VLOOKUP(E143,Languages!$A:$D,Summary!$C$7,TRUE),NA()),"")</f>
        <v>Muutokset ja päivitykset toteutetaan turvallisesti.</v>
      </c>
      <c r="G143" s="484">
        <v>7</v>
      </c>
      <c r="H143" s="407" t="s">
        <v>3262</v>
      </c>
      <c r="I143" s="407" t="s">
        <v>3137</v>
      </c>
      <c r="J143" s="448"/>
      <c r="K143" s="137"/>
    </row>
    <row r="144" spans="1:11" ht="70.95" customHeight="1" thickBot="1" x14ac:dyDescent="0.3">
      <c r="A144" s="148"/>
      <c r="B144" s="849"/>
      <c r="C144" s="437">
        <v>120</v>
      </c>
      <c r="D144" s="414">
        <v>2</v>
      </c>
      <c r="E144" s="515" t="s">
        <v>91</v>
      </c>
      <c r="F144" s="408" t="str">
        <f>_xlfn.IFNA(IF(VLOOKUP(E144,Languages!$A:$D,1,TRUE)=E144,VLOOKUP(E144,Languages!$A:$D,Summary!$C$7,TRUE),NA()),"")</f>
        <v>Kyvykkyys palautua muutoksia edeltävään tilaan on olemassa ja sitä ylläpidetään niiden laitteiden, ohjelmistojen ja tietovarantojen osalta, jotka ovat tärkeitä toiminnolle.</v>
      </c>
      <c r="G144" s="484">
        <v>7</v>
      </c>
      <c r="H144" s="407" t="s">
        <v>3262</v>
      </c>
      <c r="I144" s="407" t="s">
        <v>3137</v>
      </c>
      <c r="J144" s="448"/>
      <c r="K144" s="137"/>
    </row>
    <row r="145" spans="1:11" ht="70.95" customHeight="1" thickBot="1" x14ac:dyDescent="0.3">
      <c r="A145" s="148"/>
      <c r="B145" s="849"/>
      <c r="C145" s="437">
        <v>121</v>
      </c>
      <c r="D145" s="414">
        <v>2</v>
      </c>
      <c r="E145" s="515" t="s">
        <v>2267</v>
      </c>
      <c r="F145" s="408" t="str">
        <f>_xlfn.IFNA(IF(VLOOKUP(E145,Languages!$A:$D,1,TRUE)=E145,VLOOKUP(E145,Languages!$A:$D,Summary!$C$7,TRUE),NA()),"")</f>
        <v>Muutoksenhallinnan käytännöt kattavat laitteiden, ohjelmistojen ja tiedon koko elinkaaren (esimerkiksi hankinnan, käyttöönoton, käytön ja käytöstä poiston).</v>
      </c>
      <c r="G145" s="483" t="s">
        <v>1537</v>
      </c>
      <c r="H145" s="407"/>
      <c r="I145" s="407" t="s">
        <v>1537</v>
      </c>
      <c r="J145" s="448"/>
      <c r="K145" s="137"/>
    </row>
    <row r="146" spans="1:11" ht="70.95" customHeight="1" thickBot="1" x14ac:dyDescent="0.3">
      <c r="A146" s="148"/>
      <c r="B146" s="849"/>
      <c r="C146" s="437">
        <v>122</v>
      </c>
      <c r="D146" s="414">
        <v>3</v>
      </c>
      <c r="E146" s="515" t="s">
        <v>2268</v>
      </c>
      <c r="F146" s="408" t="str">
        <f>_xlfn.IFNA(IF(VLOOKUP(E146,Languages!$A:$D,1,TRUE)=E146,VLOOKUP(E146,Languages!$A:$D,Summary!$C$7,TRUE),NA()),"")</f>
        <v>Tärkeisiin (korkean prioriteetin) laitteisiin, ohjelmistoihin ja tietovarantoihin tehtävien muutosten kyberturvallisuusvaikutus testataan ennen niiden toteuttamista.</v>
      </c>
      <c r="G146" s="484">
        <v>7</v>
      </c>
      <c r="H146" s="407" t="s">
        <v>3262</v>
      </c>
      <c r="I146" s="407" t="s">
        <v>3137</v>
      </c>
      <c r="J146" s="448"/>
      <c r="K146" s="137"/>
    </row>
    <row r="147" spans="1:11" ht="70.95" customHeight="1" thickBot="1" x14ac:dyDescent="0.3">
      <c r="A147" s="148"/>
      <c r="B147" s="849"/>
      <c r="C147" s="437">
        <v>123</v>
      </c>
      <c r="D147" s="414">
        <v>3</v>
      </c>
      <c r="E147" s="515" t="s">
        <v>2269</v>
      </c>
      <c r="F147" s="408" t="str">
        <f>_xlfn.IFNA(IF(VLOOKUP(E147,Languages!$A:$D,1,TRUE)=E147,VLOOKUP(E147,Languages!$A:$D,Summary!$C$7,TRUE),NA()),"")</f>
        <v>Muutoksenhallinnan lokit sisältävät tietoa sellaisista tehdyistä muutoksista, jotka vaikuttavat kyseisen laitteen, ohjelmiston tai tietovarannon kyberturvallisuusvaatimuksiin.</v>
      </c>
      <c r="G147" s="484">
        <v>8</v>
      </c>
      <c r="H147" s="407" t="s">
        <v>3263</v>
      </c>
      <c r="I147" s="407" t="s">
        <v>3138</v>
      </c>
      <c r="J147" s="448"/>
      <c r="K147" s="137"/>
    </row>
    <row r="148" spans="1:11" ht="70.95" customHeight="1" thickBot="1" x14ac:dyDescent="0.3">
      <c r="A148" s="148"/>
      <c r="B148" s="849"/>
      <c r="C148" s="437">
        <v>124</v>
      </c>
      <c r="D148" s="414">
        <v>2</v>
      </c>
      <c r="E148" s="515" t="s">
        <v>93</v>
      </c>
      <c r="F148" s="408" t="str">
        <f>_xlfn.IFNA(IF(VLOOKUP(E148,Languages!$A:$D,1,TRUE)=E148,VLOOKUP(E148,Languages!$A:$D,Summary!$C$7,TRUE),NA()),"")</f>
        <v>ASSET-osion toimintaa varten on määritetty dokumentoidut toimintatavat, joita noudatetaan ja päivitetään säännöllisesti.</v>
      </c>
      <c r="G148" s="483" t="s">
        <v>1537</v>
      </c>
      <c r="H148" s="407"/>
      <c r="I148" s="407" t="s">
        <v>1537</v>
      </c>
      <c r="J148" s="448"/>
      <c r="K148" s="137"/>
    </row>
    <row r="149" spans="1:11" ht="70.95" customHeight="1" thickBot="1" x14ac:dyDescent="0.3">
      <c r="A149" s="148"/>
      <c r="B149" s="849"/>
      <c r="C149" s="437">
        <v>125</v>
      </c>
      <c r="D149" s="414">
        <v>2</v>
      </c>
      <c r="E149" s="515" t="s">
        <v>95</v>
      </c>
      <c r="F149" s="408" t="str">
        <f>_xlfn.IFNA(IF(VLOOKUP(E149,Languages!$A:$D,1,TRUE)=E149,VLOOKUP(E149,Languages!$A:$D,Summary!$C$7,TRUE),NA()),"")</f>
        <v>ASSET-osion toimintaa varten on tarjolla riittävät resurssit (henkilöstö, rahoitus ja työkalut).</v>
      </c>
      <c r="G149" s="483" t="s">
        <v>1537</v>
      </c>
      <c r="H149" s="407"/>
      <c r="I149" s="407" t="s">
        <v>1537</v>
      </c>
      <c r="J149" s="448"/>
      <c r="K149" s="137"/>
    </row>
    <row r="150" spans="1:11" ht="70.95" customHeight="1" thickBot="1" x14ac:dyDescent="0.3">
      <c r="A150" s="148"/>
      <c r="B150" s="849"/>
      <c r="C150" s="437">
        <v>126</v>
      </c>
      <c r="D150" s="414">
        <v>3</v>
      </c>
      <c r="E150" s="515" t="s">
        <v>97</v>
      </c>
      <c r="F150" s="408" t="str">
        <f>_xlfn.IFNA(IF(VLOOKUP(E150,Languages!$A:$D,1,TRUE)=E150,VLOOKUP(E150,Languages!$A:$D,Summary!$C$7,TRUE),NA()),"")</f>
        <v>ASSET-osion toimintaa ohjataan vaatimuksilla, jotka on asetettu organisaation johtotason politiikassa (tai vastaavassa ohjeistuksessa).</v>
      </c>
      <c r="G150" s="483" t="s">
        <v>1537</v>
      </c>
      <c r="H150" s="407"/>
      <c r="I150" s="407" t="s">
        <v>1537</v>
      </c>
      <c r="J150" s="448"/>
      <c r="K150" s="137"/>
    </row>
    <row r="151" spans="1:11" ht="70.95" customHeight="1" thickBot="1" x14ac:dyDescent="0.3">
      <c r="A151" s="148"/>
      <c r="B151" s="849"/>
      <c r="C151" s="437">
        <v>127</v>
      </c>
      <c r="D151" s="414">
        <v>3</v>
      </c>
      <c r="E151" s="515" t="s">
        <v>98</v>
      </c>
      <c r="F151" s="408" t="str">
        <f>_xlfn.IFNA(IF(VLOOKUP(E151,Languages!$A:$D,1,TRUE)=E151,VLOOKUP(E151,Languages!$A:$D,Summary!$C$7,TRUE),NA()),"")</f>
        <v>ASSET-osion toiminnan suorittamiseen tarvittavat vastuut, tilivelvollisuudet ja valtuutukset on jalkautettu soveltuville työntekijöille.</v>
      </c>
      <c r="G151" s="483" t="s">
        <v>1537</v>
      </c>
      <c r="H151" s="407"/>
      <c r="I151" s="407" t="s">
        <v>1537</v>
      </c>
      <c r="J151" s="448"/>
      <c r="K151" s="137"/>
    </row>
    <row r="152" spans="1:11" ht="70.95" customHeight="1" thickBot="1" x14ac:dyDescent="0.3">
      <c r="A152" s="148"/>
      <c r="B152" s="849"/>
      <c r="C152" s="437">
        <v>128</v>
      </c>
      <c r="D152" s="414">
        <v>3</v>
      </c>
      <c r="E152" s="515" t="s">
        <v>99</v>
      </c>
      <c r="F152" s="408" t="str">
        <f>_xlfn.IFNA(IF(VLOOKUP(E152,Languages!$A:$D,1,TRUE)=E152,VLOOKUP(E152,Languages!$A:$D,Summary!$C$7,TRUE),NA()),"")</f>
        <v>ASSET-osion toimintaa suorittavilla työntekijöillä on riittävät tiedot ja taidot tehtäviensä suorittamiseen.</v>
      </c>
      <c r="G152" s="483" t="s">
        <v>1537</v>
      </c>
      <c r="H152" s="407"/>
      <c r="I152" s="407" t="s">
        <v>1537</v>
      </c>
      <c r="J152" s="448"/>
      <c r="K152" s="137"/>
    </row>
    <row r="153" spans="1:11" ht="70.95" customHeight="1" thickBot="1" x14ac:dyDescent="0.3">
      <c r="A153" s="148"/>
      <c r="B153" s="849"/>
      <c r="C153" s="437">
        <v>129</v>
      </c>
      <c r="D153" s="414">
        <v>3</v>
      </c>
      <c r="E153" s="515" t="s">
        <v>100</v>
      </c>
      <c r="F153" s="408" t="str">
        <f>_xlfn.IFNA(IF(VLOOKUP(E153,Languages!$A:$D,1,TRUE)=E153,VLOOKUP(E153,Languages!$A:$D,Summary!$C$7,TRUE),NA()),"")</f>
        <v>ASSET-osion toiminnan vaikuttavuutta arvioidaan ja seurataan.</v>
      </c>
      <c r="G153" s="483" t="s">
        <v>1537</v>
      </c>
      <c r="H153" s="407"/>
      <c r="I153" s="407" t="s">
        <v>1537</v>
      </c>
      <c r="J153" s="448"/>
      <c r="K153" s="137"/>
    </row>
    <row r="154" spans="1:11" ht="70.95" customHeight="1" thickBot="1" x14ac:dyDescent="0.3">
      <c r="A154" s="148"/>
      <c r="B154" s="849"/>
      <c r="C154" s="437">
        <v>130</v>
      </c>
      <c r="D154" s="414">
        <v>1</v>
      </c>
      <c r="E154" s="515" t="s">
        <v>299</v>
      </c>
      <c r="F154" s="408" t="str">
        <f>_xlfn.IFNA(IF(VLOOKUP(E154,Languages!$A:$D,1,TRUE)=E154,VLOOKUP(E154,Languages!$A:$D,Summary!$C$7,TRUE),NA()),"")</f>
        <v>Organisaation tuottamat yhteiskunnalle kriittiset palvelut on tunnistettu ja dokumentoitu.</v>
      </c>
      <c r="G154" s="483" t="s">
        <v>1537</v>
      </c>
      <c r="H154" s="407"/>
      <c r="I154" s="407" t="s">
        <v>1537</v>
      </c>
      <c r="J154" s="448"/>
      <c r="K154" s="137"/>
    </row>
    <row r="155" spans="1:11" ht="70.95" customHeight="1" thickBot="1" x14ac:dyDescent="0.3">
      <c r="A155" s="148"/>
      <c r="B155" s="849"/>
      <c r="C155" s="437">
        <v>131</v>
      </c>
      <c r="D155" s="414">
        <v>1</v>
      </c>
      <c r="E155" s="515" t="s">
        <v>300</v>
      </c>
      <c r="F155" s="408" t="str">
        <f>_xlfn.IFNA(IF(VLOOKUP(E155,Languages!$A:$D,1,TRUE)=E155,VLOOKUP(E155,Languages!$A:$D,Summary!$C$7,TRUE),NA()),"")</f>
        <v>(Yhteiskunnalle kriittisten) palveluiden tuottamiseen tarvittava data on tunnistettu ja dokumentoitu.</v>
      </c>
      <c r="G155" s="483" t="s">
        <v>1537</v>
      </c>
      <c r="H155" s="407"/>
      <c r="I155" s="407" t="s">
        <v>1537</v>
      </c>
      <c r="J155" s="448"/>
      <c r="K155" s="137"/>
    </row>
    <row r="156" spans="1:11" ht="70.95" customHeight="1" thickBot="1" x14ac:dyDescent="0.3">
      <c r="A156" s="148"/>
      <c r="B156" s="849"/>
      <c r="C156" s="437">
        <v>132</v>
      </c>
      <c r="D156" s="414">
        <v>1</v>
      </c>
      <c r="E156" s="515" t="s">
        <v>301</v>
      </c>
      <c r="F156" s="408" t="str">
        <f>_xlfn.IFNA(IF(VLOOKUP(E156,Languages!$A:$D,1,TRUE)=E156,VLOOKUP(E156,Languages!$A:$D,Summary!$C$7,TRUE),NA()),"")</f>
        <v>Palveluiden tuottamiseen tarvittavat prosessit on tunnistettu ja dokumentoitu.</v>
      </c>
      <c r="G156" s="483" t="s">
        <v>1537</v>
      </c>
      <c r="H156" s="407"/>
      <c r="I156" s="407" t="s">
        <v>1537</v>
      </c>
      <c r="J156" s="448"/>
      <c r="K156" s="137"/>
    </row>
    <row r="157" spans="1:11" ht="70.95" customHeight="1" thickBot="1" x14ac:dyDescent="0.3">
      <c r="A157" s="148"/>
      <c r="B157" s="849"/>
      <c r="C157" s="437">
        <v>133</v>
      </c>
      <c r="D157" s="414">
        <v>1</v>
      </c>
      <c r="E157" s="515" t="s">
        <v>302</v>
      </c>
      <c r="F157" s="408" t="str">
        <f>_xlfn.IFNA(IF(VLOOKUP(E157,Languages!$A:$D,1,TRUE)=E157,VLOOKUP(E157,Languages!$A:$D,Summary!$C$7,TRUE),NA()),"")</f>
        <v>Palveluiden tuottamiseen tarvittavat järjestelmät (IT- ja OT-omaisuus) on tunnistettu ja dokumentoitu.</v>
      </c>
      <c r="G157" s="483" t="s">
        <v>1537</v>
      </c>
      <c r="H157" s="407"/>
      <c r="I157" s="407" t="s">
        <v>1537</v>
      </c>
      <c r="J157" s="448"/>
      <c r="K157" s="137"/>
    </row>
    <row r="158" spans="1:11" ht="70.95" customHeight="1" thickBot="1" x14ac:dyDescent="0.3">
      <c r="A158" s="148"/>
      <c r="B158" s="849"/>
      <c r="C158" s="437">
        <v>134</v>
      </c>
      <c r="D158" s="414">
        <v>2</v>
      </c>
      <c r="E158" s="515" t="s">
        <v>303</v>
      </c>
      <c r="F158" s="408" t="str">
        <f>_xlfn.IFNA(IF(VLOOKUP(E158,Languages!$A:$D,1,TRUE)=E158,VLOOKUP(E158,Languages!$A:$D,Summary!$C$7,TRUE),NA()),"")</f>
        <v>Palveluiden tuottamiseen tarvittavat tilat ja laitteet on tunnistettu ja dokumentoitu.</v>
      </c>
      <c r="G158" s="483" t="s">
        <v>1537</v>
      </c>
      <c r="H158" s="407"/>
      <c r="I158" s="407" t="s">
        <v>1537</v>
      </c>
      <c r="J158" s="448"/>
      <c r="K158" s="137"/>
    </row>
    <row r="159" spans="1:11" ht="70.95" customHeight="1" thickBot="1" x14ac:dyDescent="0.3">
      <c r="A159" s="148"/>
      <c r="B159" s="849"/>
      <c r="C159" s="437">
        <v>135</v>
      </c>
      <c r="D159" s="414">
        <v>2</v>
      </c>
      <c r="E159" s="515" t="s">
        <v>304</v>
      </c>
      <c r="F159" s="408" t="str">
        <f>_xlfn.IFNA(IF(VLOOKUP(E159,Languages!$A:$D,1,TRUE)=E159,VLOOKUP(E159,Languages!$A:$D,Summary!$C$7,TRUE),NA()),"")</f>
        <v>Palveluiden tuottamiseen tarvittavat toimitusketjut on tunnistettu ja dokumentoitu.</v>
      </c>
      <c r="G159" s="483" t="s">
        <v>1537</v>
      </c>
      <c r="H159" s="407"/>
      <c r="I159" s="407" t="s">
        <v>1537</v>
      </c>
      <c r="J159" s="448"/>
      <c r="K159" s="137"/>
    </row>
    <row r="160" spans="1:11" ht="70.95" customHeight="1" thickBot="1" x14ac:dyDescent="0.3">
      <c r="A160" s="148"/>
      <c r="B160" s="849"/>
      <c r="C160" s="437">
        <v>136</v>
      </c>
      <c r="D160" s="414">
        <v>2</v>
      </c>
      <c r="E160" s="515" t="s">
        <v>305</v>
      </c>
      <c r="F160" s="408" t="str">
        <f>_xlfn.IFNA(IF(VLOOKUP(E160,Languages!$A:$D,1,TRUE)=E160,VLOOKUP(E160,Languages!$A:$D,Summary!$C$7,TRUE),NA()),"")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G160" s="483" t="s">
        <v>1537</v>
      </c>
      <c r="H160" s="407"/>
      <c r="I160" s="407" t="s">
        <v>1537</v>
      </c>
      <c r="J160" s="448"/>
      <c r="K160" s="137"/>
    </row>
    <row r="161" spans="1:11" ht="70.95" customHeight="1" thickBot="1" x14ac:dyDescent="0.3">
      <c r="A161" s="148"/>
      <c r="B161" s="849"/>
      <c r="C161" s="437">
        <v>137</v>
      </c>
      <c r="D161" s="414">
        <v>3</v>
      </c>
      <c r="E161" s="515" t="s">
        <v>306</v>
      </c>
      <c r="F161" s="408" t="str">
        <f>_xlfn.IFNA(IF(VLOOKUP(E161,Languages!$A:$D,1,TRUE)=E161,VLOOKUP(E161,Languages!$A:$D,Summary!$C$7,TRUE),NA()),"")</f>
        <v>Palvelujen heikentymisen tai keskeytymisen aiheuttamat seurannaisvaikutukset yhteiskunnalle on tunnistettu ja dokumentoitu.</v>
      </c>
      <c r="G161" s="483" t="s">
        <v>1537</v>
      </c>
      <c r="H161" s="407"/>
      <c r="I161" s="407" t="s">
        <v>1537</v>
      </c>
      <c r="J161" s="448"/>
      <c r="K161" s="137"/>
    </row>
    <row r="162" spans="1:11" ht="70.95" customHeight="1" thickBot="1" x14ac:dyDescent="0.3">
      <c r="A162" s="148"/>
      <c r="B162" s="849"/>
      <c r="C162" s="437">
        <v>138</v>
      </c>
      <c r="D162" s="414">
        <v>1</v>
      </c>
      <c r="E162" s="515" t="s">
        <v>307</v>
      </c>
      <c r="F162" s="408" t="str">
        <f>_xlfn.IFNA(IF(VLOOKUP(E162,Languages!$A:$D,1,TRUE)=E162,VLOOKUP(E162,Languages!$A:$D,Summary!$C$7,TRUE),NA()),"")</f>
        <v>Kaikki resurssit (data, prosessit, järjestelmät, tilat ja toimitusketjut), joita tarvitaan (yhteiskunnalle kriittisten) palveluiden tuottamiseen, ovat organisaation turvallisuuden hallinnan politiikkojen ja prosessien piirissä.</v>
      </c>
      <c r="G162" s="483" t="s">
        <v>1537</v>
      </c>
      <c r="H162" s="407"/>
      <c r="I162" s="407" t="s">
        <v>1537</v>
      </c>
      <c r="J162" s="448"/>
      <c r="K162" s="137"/>
    </row>
    <row r="163" spans="1:11" ht="70.95" customHeight="1" thickBot="1" x14ac:dyDescent="0.3">
      <c r="A163" s="148"/>
      <c r="B163" s="849"/>
      <c r="C163" s="437">
        <v>139</v>
      </c>
      <c r="D163" s="414">
        <v>1</v>
      </c>
      <c r="E163" s="515" t="s">
        <v>308</v>
      </c>
      <c r="F163" s="408" t="str">
        <f>_xlfn.IFNA(IF(VLOOKUP(E163,Languages!$A:$D,1,TRUE)=E163,VLOOKUP(E163,Languages!$A:$D,Summary!$C$7,TRUE),NA()),"")</f>
        <v>Kaikki resurssit (data, prosessit, järjestelmät, tilat ja toimitusketjut), joita tarvitaan yhteiskunnallisesti kriittisten palvelujen tuottamiseen, ovat organisaation riskienhallinnan politiikkojen ja prosessien piirissä.</v>
      </c>
      <c r="G163" s="483" t="s">
        <v>1537</v>
      </c>
      <c r="H163" s="407"/>
      <c r="I163" s="407" t="s">
        <v>1537</v>
      </c>
      <c r="J163" s="448"/>
      <c r="K163" s="137"/>
    </row>
    <row r="164" spans="1:11" ht="70.95" customHeight="1" thickBot="1" x14ac:dyDescent="0.3">
      <c r="A164" s="148"/>
      <c r="B164" s="849"/>
      <c r="C164" s="437">
        <v>140</v>
      </c>
      <c r="D164" s="414">
        <v>2</v>
      </c>
      <c r="E164" s="515" t="s">
        <v>309</v>
      </c>
      <c r="F164" s="408" t="str">
        <f>_xlfn.IFNA(IF(VLOOKUP(E164,Languages!$A:$D,1,TRUE)=E164,VLOOKUP(E164,Languages!$A:$D,Summary!$C$7,TRUE),NA()),"")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G164" s="483" t="s">
        <v>1537</v>
      </c>
      <c r="H164" s="407"/>
      <c r="I164" s="407" t="s">
        <v>1537</v>
      </c>
      <c r="J164" s="448"/>
      <c r="K164" s="137"/>
    </row>
    <row r="165" spans="1:11" ht="70.95" customHeight="1" thickBot="1" x14ac:dyDescent="0.3">
      <c r="A165" s="148"/>
      <c r="B165" s="849"/>
      <c r="C165" s="437">
        <v>141</v>
      </c>
      <c r="D165" s="414">
        <v>2</v>
      </c>
      <c r="E165" s="515" t="s">
        <v>310</v>
      </c>
      <c r="F165" s="408" t="str">
        <f>_xlfn.IFNA(IF(VLOOKUP(E165,Languages!$A:$D,1,TRUE)=E165,VLOOKUP(E165,Languages!$A:$D,Summary!$C$7,TRUE),NA()),"")</f>
        <v>Johtoryhmä käsittelee palveluiden tuottamiseen tarvittavien tietoverkkojen ja -järjestelmien turvallisuuden tasoa säännöllisesti; käyttäen pohjana ajantasaista ja tarkkaa tietoa sekä organisaation ammattilaisten asiantuntemusta.</v>
      </c>
      <c r="G165" s="483" t="s">
        <v>1537</v>
      </c>
      <c r="H165" s="407"/>
      <c r="I165" s="407" t="s">
        <v>1537</v>
      </c>
      <c r="J165" s="448"/>
      <c r="K165" s="137"/>
    </row>
    <row r="166" spans="1:11" ht="70.95" customHeight="1" thickBot="1" x14ac:dyDescent="0.3">
      <c r="A166" s="148"/>
      <c r="B166" s="849"/>
      <c r="C166" s="437">
        <v>142</v>
      </c>
      <c r="D166" s="414">
        <v>2</v>
      </c>
      <c r="E166" s="515" t="s">
        <v>311</v>
      </c>
      <c r="F166" s="408" t="str">
        <f>_xlfn.IFNA(IF(VLOOKUP(E166,Languages!$A:$D,1,TRUE)=E166,VLOOKUP(E166,Languages!$A:$D,Summary!$C$7,TRUE),NA()),"")</f>
        <v>Johtoryhmän nimetyllä jäsenellä on vastuu palveluiden tuottamiseen tarvittavien tietoverkkojen ja -järjestelmien turvallisuuden tasosta. Henkilö ohjaa johtoryhmän säännöllistä keskustelua aiheesta.</v>
      </c>
      <c r="G166" s="483" t="s">
        <v>1537</v>
      </c>
      <c r="H166" s="407"/>
      <c r="I166" s="407" t="s">
        <v>1537</v>
      </c>
      <c r="J166" s="448"/>
      <c r="K166" s="137"/>
    </row>
    <row r="167" spans="1:11" ht="70.95" customHeight="1" thickBot="1" x14ac:dyDescent="0.3">
      <c r="A167" s="148"/>
      <c r="B167" s="849"/>
      <c r="C167" s="437">
        <v>143</v>
      </c>
      <c r="D167" s="414">
        <v>2</v>
      </c>
      <c r="E167" s="515" t="s">
        <v>312</v>
      </c>
      <c r="F167" s="408" t="str">
        <f>_xlfn.IFNA(IF(VLOOKUP(E167,Languages!$A:$D,1,TRUE)=E167,VLOOKUP(E167,Languages!$A:$D,Summary!$C$7,TRUE),NA()),"")</f>
        <v>Johtoryhmä asettaa suunnan ja tahtotilan, joista johdetaan tehokkaita toimintatapoja tietoverkkojen ja -järjestelmien turvallisuuden valvontaan ja ohjaukseen.</v>
      </c>
      <c r="G167" s="483" t="s">
        <v>1537</v>
      </c>
      <c r="H167" s="407"/>
      <c r="I167" s="407" t="s">
        <v>1537</v>
      </c>
      <c r="J167" s="448"/>
      <c r="K167" s="137"/>
    </row>
    <row r="168" spans="1:11" ht="70.95" customHeight="1" thickBot="1" x14ac:dyDescent="0.3">
      <c r="A168" s="148"/>
      <c r="B168" s="849"/>
      <c r="C168" s="437">
        <v>144</v>
      </c>
      <c r="D168" s="414">
        <v>2</v>
      </c>
      <c r="E168" s="515" t="s">
        <v>313</v>
      </c>
      <c r="F168" s="408" t="str">
        <f>_xlfn.IFNA(IF(VLOOKUP(E168,Languages!$A:$D,1,TRUE)=E168,VLOOKUP(E168,Languages!$A:$D,Summary!$C$7,TRUE),NA()),"")</f>
        <v>Organisaation ylimmällä johdolla on näkyvyys tärkeimpiin riskipäätöksiin läpi koko organisaation.</v>
      </c>
      <c r="G168" s="483" t="s">
        <v>1537</v>
      </c>
      <c r="H168" s="407"/>
      <c r="I168" s="407" t="s">
        <v>1537</v>
      </c>
      <c r="J168" s="448"/>
      <c r="K168" s="137"/>
    </row>
    <row r="169" spans="1:11" ht="70.95" customHeight="1" thickBot="1" x14ac:dyDescent="0.3">
      <c r="A169" s="148"/>
      <c r="B169" s="849"/>
      <c r="C169" s="437">
        <v>145</v>
      </c>
      <c r="D169" s="414">
        <v>2</v>
      </c>
      <c r="E169" s="515" t="s">
        <v>314</v>
      </c>
      <c r="F169" s="408" t="str">
        <f>_xlfn.IFNA(IF(VLOOKUP(E169,Languages!$A:$D,1,TRUE)=E169,VLOOKUP(E169,Languages!$A:$D,Summary!$C$7,TRUE),NA()),"")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G169" s="483" t="s">
        <v>1537</v>
      </c>
      <c r="H169" s="407"/>
      <c r="I169" s="407" t="s">
        <v>1537</v>
      </c>
      <c r="J169" s="448"/>
      <c r="K169" s="137"/>
    </row>
    <row r="170" spans="1:11" ht="70.95" customHeight="1" thickBot="1" x14ac:dyDescent="0.3">
      <c r="A170" s="148"/>
      <c r="B170" s="849"/>
      <c r="C170" s="437">
        <v>146</v>
      </c>
      <c r="D170" s="414">
        <v>2</v>
      </c>
      <c r="E170" s="515" t="s">
        <v>315</v>
      </c>
      <c r="F170" s="408" t="str">
        <f>_xlfn.IFNA(IF(VLOOKUP(E170,Languages!$A:$D,1,TRUE)=E170,VLOOKUP(E170,Languages!$A:$D,Summary!$C$7,TRUE),NA()),"")</f>
        <v>Riskienhallinnan päätöksentekoa voidaan tarvittaessa delegoida tai korottaa ("escalate") läpi koko organisaation sellaisille henkilöille, joilla on sopivat tiedot, taidot ja valtuudet päätösten tekemiseen.</v>
      </c>
      <c r="G170" s="483" t="s">
        <v>1537</v>
      </c>
      <c r="H170" s="407"/>
      <c r="I170" s="407" t="s">
        <v>1537</v>
      </c>
      <c r="J170" s="448"/>
      <c r="K170" s="137"/>
    </row>
    <row r="171" spans="1:11" ht="70.95" customHeight="1" thickBot="1" x14ac:dyDescent="0.3">
      <c r="A171" s="148"/>
      <c r="B171" s="849"/>
      <c r="C171" s="437">
        <v>147</v>
      </c>
      <c r="D171" s="414">
        <v>3</v>
      </c>
      <c r="E171" s="515" t="s">
        <v>316</v>
      </c>
      <c r="F171" s="408" t="str">
        <f>_xlfn.IFNA(IF(VLOOKUP(E171,Languages!$A:$D,1,TRUE)=E171,VLOOKUP(E171,Languages!$A:$D,Summary!$C$7,TRUE),NA()),"")</f>
        <v>Tehdyt riskienhallintapäätökset käydään läpi aika ajoin, jotta varmistutaan siitä, että ne ovat pysyneet relevantteina ja pätevinä.</v>
      </c>
      <c r="G171" s="483" t="s">
        <v>1537</v>
      </c>
      <c r="H171" s="407"/>
      <c r="I171" s="407" t="s">
        <v>1537</v>
      </c>
      <c r="J171" s="448"/>
      <c r="K171" s="137"/>
    </row>
    <row r="172" spans="1:11" ht="70.95" customHeight="1" thickBot="1" x14ac:dyDescent="0.3">
      <c r="A172" s="148"/>
      <c r="B172" s="849"/>
      <c r="C172" s="437">
        <v>148</v>
      </c>
      <c r="D172" s="414">
        <v>3</v>
      </c>
      <c r="E172" s="515" t="s">
        <v>317</v>
      </c>
      <c r="F172" s="408" t="str">
        <f>_xlfn.IFNA(IF(VLOOKUP(E172,Languages!$A:$D,1,TRUE)=E172,VLOOKUP(E172,Languages!$A:$D,Summary!$C$7,TRUE),NA()),"")</f>
        <v>Riskienhallintaprosessissa ja -päätöksenteossa otetaan huomioon resurssit (data, prosessit, järjestelmät, laitteet ja toimitusketju), kriittinen ajanjakso ja seurannaisvaikutukset [kts. CRITICAL-1b-h].</v>
      </c>
      <c r="G172" s="483" t="s">
        <v>1537</v>
      </c>
      <c r="H172" s="407"/>
      <c r="I172" s="407" t="s">
        <v>1537</v>
      </c>
      <c r="J172" s="448"/>
      <c r="K172" s="137"/>
    </row>
    <row r="173" spans="1:11" ht="70.95" customHeight="1" thickBot="1" x14ac:dyDescent="0.3">
      <c r="A173" s="148"/>
      <c r="B173" s="849"/>
      <c r="C173" s="437">
        <v>149</v>
      </c>
      <c r="D173" s="414">
        <v>1</v>
      </c>
      <c r="E173" s="515" t="s">
        <v>318</v>
      </c>
      <c r="F173" s="408" t="str">
        <f>_xlfn.IFNA(IF(VLOOKUP(E173,Languages!$A:$D,1,TRUE)=E173,VLOOKUP(E173,Languages!$A:$D,Summary!$C$7,TRUE),NA()),"")</f>
        <v>Organisaatiolla on kybertapahtumien ja -poikkeamien hallintasuunnitelma, joka kattaa kaikki (organisaation tuottamat yhteiskunnalle kriittiset) palvelut.</v>
      </c>
      <c r="G173" s="483" t="s">
        <v>1537</v>
      </c>
      <c r="H173" s="407"/>
      <c r="I173" s="407" t="s">
        <v>1537</v>
      </c>
      <c r="J173" s="448"/>
      <c r="K173" s="137"/>
    </row>
    <row r="174" spans="1:11" ht="70.95" customHeight="1" thickBot="1" x14ac:dyDescent="0.3">
      <c r="A174" s="148"/>
      <c r="B174" s="849"/>
      <c r="C174" s="437">
        <v>150</v>
      </c>
      <c r="D174" s="414">
        <v>1</v>
      </c>
      <c r="E174" s="515" t="s">
        <v>319</v>
      </c>
      <c r="F174" s="408" t="str">
        <f>_xlfn.IFNA(IF(VLOOKUP(E174,Languages!$A:$D,1,TRUE)=E174,VLOOKUP(E174,Languages!$A:$D,Summary!$C$7,TRUE),NA()),"")</f>
        <v>Hallintasuunnitelma rajoittuu tunnettuihin hyökkäyksiin, mutta kattaa perusteellisesti näiden hyökkäysten todennäköiset vaikutukset.</v>
      </c>
      <c r="G174" s="483" t="s">
        <v>1537</v>
      </c>
      <c r="H174" s="407"/>
      <c r="I174" s="407" t="s">
        <v>1537</v>
      </c>
      <c r="J174" s="448"/>
      <c r="K174" s="137"/>
    </row>
    <row r="175" spans="1:11" ht="70.95" customHeight="1" thickBot="1" x14ac:dyDescent="0.3">
      <c r="A175" s="148"/>
      <c r="B175" s="849"/>
      <c r="C175" s="437">
        <v>151</v>
      </c>
      <c r="D175" s="414">
        <v>1</v>
      </c>
      <c r="E175" s="515" t="s">
        <v>320</v>
      </c>
      <c r="F175" s="408" t="str">
        <f>_xlfn.IFNA(IF(VLOOKUP(E175,Languages!$A:$D,1,TRUE)=E175,VLOOKUP(E175,Languages!$A:$D,Summary!$C$7,TRUE),NA()),"")</f>
        <v>Kybertapahtumien ja -poikkeamien hallintaan osallistuva henkilöstö on sisäistänyt ja ymmärtää hallintasuunnitelman hyvin.</v>
      </c>
      <c r="G175" s="483" t="s">
        <v>1537</v>
      </c>
      <c r="H175" s="407"/>
      <c r="I175" s="407" t="s">
        <v>1537</v>
      </c>
      <c r="J175" s="448"/>
      <c r="K175" s="137"/>
    </row>
    <row r="176" spans="1:11" ht="70.95" customHeight="1" thickBot="1" x14ac:dyDescent="0.3">
      <c r="A176" s="148"/>
      <c r="B176" s="849"/>
      <c r="C176" s="437">
        <v>152</v>
      </c>
      <c r="D176" s="414">
        <v>1</v>
      </c>
      <c r="E176" s="515" t="s">
        <v>321</v>
      </c>
      <c r="F176" s="408" t="str">
        <f>_xlfn.IFNA(IF(VLOOKUP(E176,Languages!$A:$D,1,TRUE)=E176,VLOOKUP(E176,Languages!$A:$D,Summary!$C$7,TRUE),NA()),"")</f>
        <v>Hallintasuunnitelma on dokumentoitu ja se jaetaan kaikille relevanteille sidosryhmille.</v>
      </c>
      <c r="G176" s="483" t="s">
        <v>1537</v>
      </c>
      <c r="H176" s="407"/>
      <c r="I176" s="407" t="s">
        <v>1537</v>
      </c>
      <c r="J176" s="448"/>
      <c r="K176" s="137"/>
    </row>
    <row r="177" spans="1:11" ht="70.95" customHeight="1" thickBot="1" x14ac:dyDescent="0.3">
      <c r="A177" s="148"/>
      <c r="B177" s="849"/>
      <c r="C177" s="437">
        <v>153</v>
      </c>
      <c r="D177" s="414">
        <v>2</v>
      </c>
      <c r="E177" s="515" t="s">
        <v>322</v>
      </c>
      <c r="F177" s="408" t="str">
        <f>_xlfn.IFNA(IF(VLOOKUP(E177,Languages!$A:$D,1,TRUE)=E177,VLOOKUP(E177,Languages!$A:$D,Summary!$C$7,TRUE),NA()),"")</f>
        <v>Hallintasuunnitelma perustuu (yhteiskunnalle kriittisten palveluiden tuottamiseen tarvittavien) tietoverkkojen ja -järjestelmien riskien perusteelliseen tunnistamiseen ja ymmärtämiseen.</v>
      </c>
      <c r="G177" s="483" t="s">
        <v>1537</v>
      </c>
      <c r="H177" s="407"/>
      <c r="I177" s="407" t="s">
        <v>1537</v>
      </c>
      <c r="J177" s="448"/>
      <c r="K177" s="137"/>
    </row>
    <row r="178" spans="1:11" ht="70.95" customHeight="1" thickBot="1" x14ac:dyDescent="0.3">
      <c r="A178" s="148"/>
      <c r="B178" s="849"/>
      <c r="C178" s="437">
        <v>154</v>
      </c>
      <c r="D178" s="414">
        <v>2</v>
      </c>
      <c r="E178" s="515" t="s">
        <v>323</v>
      </c>
      <c r="F178" s="408" t="str">
        <f>_xlfn.IFNA(IF(VLOOKUP(E178,Languages!$A:$D,1,TRUE)=E178,VLOOKUP(E178,Languages!$A:$D,Summary!$C$7,TRUE),NA()),"")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G178" s="483" t="s">
        <v>1537</v>
      </c>
      <c r="H178" s="407"/>
      <c r="I178" s="407" t="s">
        <v>1537</v>
      </c>
      <c r="J178" s="448"/>
      <c r="K178" s="137"/>
    </row>
    <row r="179" spans="1:11" ht="70.95" customHeight="1" thickBot="1" x14ac:dyDescent="0.3">
      <c r="A179" s="148"/>
      <c r="B179" s="849"/>
      <c r="C179" s="437">
        <v>155</v>
      </c>
      <c r="D179" s="414">
        <v>3</v>
      </c>
      <c r="E179" s="515" t="s">
        <v>324</v>
      </c>
      <c r="F179" s="408" t="str">
        <f>_xlfn.IFNA(IF(VLOOKUP(E179,Languages!$A:$D,1,TRUE)=E179,VLOOKUP(E179,Languages!$A:$D,Summary!$C$7,TRUE),NA()),"")</f>
        <v>Hallintasuunnitelma on dokumentoitu ja integroitu osaksi organisaation laajempaa liiketoiminnan ja toimitusketjujen jatkuvuudenhallintaa.</v>
      </c>
      <c r="G179" s="483" t="s">
        <v>1537</v>
      </c>
      <c r="H179" s="407"/>
      <c r="I179" s="407" t="s">
        <v>1537</v>
      </c>
      <c r="J179" s="448"/>
      <c r="K179" s="137"/>
    </row>
    <row r="180" spans="1:11" ht="70.95" customHeight="1" thickBot="1" x14ac:dyDescent="0.3">
      <c r="A180" s="148"/>
      <c r="B180" s="849"/>
      <c r="C180" s="437">
        <v>156</v>
      </c>
      <c r="D180" s="414">
        <v>3</v>
      </c>
      <c r="E180" s="515" t="s">
        <v>325</v>
      </c>
      <c r="F180" s="408" t="str">
        <f>_xlfn.IFNA(IF(VLOOKUP(E180,Languages!$A:$D,1,TRUE)=E180,VLOOKUP(E180,Languages!$A:$D,Summary!$C$7,TRUE),NA()),"")</f>
        <v>Kaikki yhteiskunnalle kriittisten palveluiden tuottamiseen osallistuvat organisaation liiketoimintayksiköt ovat saaneet ja sisäistäneet hallintasuunnitelman.</v>
      </c>
      <c r="G180" s="483" t="s">
        <v>1537</v>
      </c>
      <c r="H180" s="407"/>
      <c r="I180" s="407" t="s">
        <v>1537</v>
      </c>
      <c r="J180" s="448"/>
      <c r="K180" s="137"/>
    </row>
    <row r="181" spans="1:11" ht="70.95" customHeight="1" thickBot="1" x14ac:dyDescent="0.3">
      <c r="A181" s="148"/>
      <c r="B181" s="849"/>
      <c r="C181" s="437">
        <v>157</v>
      </c>
      <c r="D181" s="414">
        <v>1</v>
      </c>
      <c r="E181" s="515" t="s">
        <v>274</v>
      </c>
      <c r="F181" s="408" t="str">
        <f>_xlfn.IFNA(IF(VLOOKUP(E181,Languages!$A:$D,1,TRUE)=E181,VLOOKUP(E181,Languages!$A:$D,Summary!$C$7,TRUE),NA()),"")</f>
        <v>Organisaatiolla on kyberturvallisuusstrategia. Tasolla 1 sen kehittämisen ja ylläpidon ei tarvitse olla systemaattista ja säännöllistä.</v>
      </c>
      <c r="G181" s="484">
        <v>70</v>
      </c>
      <c r="H181" s="407" t="s">
        <v>3283</v>
      </c>
      <c r="I181" s="407" t="s">
        <v>3139</v>
      </c>
      <c r="J181" s="448"/>
      <c r="K181" s="137"/>
    </row>
    <row r="182" spans="1:11" ht="70.95" customHeight="1" thickBot="1" x14ac:dyDescent="0.3">
      <c r="A182" s="148"/>
      <c r="B182" s="849"/>
      <c r="C182" s="437">
        <v>158</v>
      </c>
      <c r="D182" s="414">
        <v>2</v>
      </c>
      <c r="E182" s="515" t="s">
        <v>275</v>
      </c>
      <c r="F182" s="408" t="str">
        <f>_xlfn.IFNA(IF(VLOOKUP(E182,Languages!$A:$D,1,TRUE)=E182,VLOOKUP(E182,Languages!$A:$D,Summary!$C$7,TRUE),NA()),"")</f>
        <v>Kyberturvallisuusstrategia määrittelee organisaation kyberturvallisuustavoitteet.</v>
      </c>
      <c r="G182" s="484">
        <v>70</v>
      </c>
      <c r="H182" s="407" t="s">
        <v>3283</v>
      </c>
      <c r="I182" s="407" t="s">
        <v>3139</v>
      </c>
      <c r="J182" s="448"/>
      <c r="K182" s="137"/>
    </row>
    <row r="183" spans="1:11" ht="70.95" customHeight="1" thickBot="1" x14ac:dyDescent="0.3">
      <c r="A183" s="148"/>
      <c r="B183" s="849"/>
      <c r="C183" s="437">
        <v>159</v>
      </c>
      <c r="D183" s="414">
        <v>2</v>
      </c>
      <c r="E183" s="515" t="s">
        <v>276</v>
      </c>
      <c r="F183" s="408" t="str">
        <f>_xlfn.IFNA(IF(VLOOKUP(E183,Languages!$A:$D,1,TRUE)=E183,VLOOKUP(E183,Languages!$A:$D,Summary!$C$7,TRUE),NA()),"")</f>
        <v>Kyberturvallisuusstrategia ja -prioriteetit on dokumentoitu. Strategia ja prioriteetit ovat linjassa organisaation yleisten strategisten tavoitteiden ja kriittiseen infrastruktuuriin kohdistuvien riskien kanssa.</v>
      </c>
      <c r="G183" s="484">
        <v>70</v>
      </c>
      <c r="H183" s="407" t="s">
        <v>3283</v>
      </c>
      <c r="I183" s="407" t="s">
        <v>3139</v>
      </c>
      <c r="J183" s="448"/>
      <c r="K183" s="137"/>
    </row>
    <row r="184" spans="1:11" ht="70.95" customHeight="1" thickBot="1" x14ac:dyDescent="0.3">
      <c r="A184" s="148"/>
      <c r="B184" s="849"/>
      <c r="C184" s="437">
        <v>160</v>
      </c>
      <c r="D184" s="414">
        <v>2</v>
      </c>
      <c r="E184" s="515" t="s">
        <v>277</v>
      </c>
      <c r="F184" s="408" t="str">
        <f>_xlfn.IFNA(IF(VLOOKUP(E184,Languages!$A:$D,1,TRUE)=E184,VLOOKUP(E184,Languages!$A:$D,Summary!$C$7,TRUE),NA()),"")</f>
        <v>Kyberturvallisuusstrategia määrittää organisaation kyberturvallisuuden hallintamallin ("governance") ja valvontatoimet.</v>
      </c>
      <c r="G184" s="484">
        <v>70</v>
      </c>
      <c r="H184" s="407" t="s">
        <v>3283</v>
      </c>
      <c r="I184" s="407" t="s">
        <v>3139</v>
      </c>
      <c r="J184" s="448"/>
      <c r="K184" s="137"/>
    </row>
    <row r="185" spans="1:11" ht="70.95" customHeight="1" thickBot="1" x14ac:dyDescent="0.3">
      <c r="A185" s="148"/>
      <c r="B185" s="849"/>
      <c r="C185" s="437">
        <v>161</v>
      </c>
      <c r="D185" s="414">
        <v>2</v>
      </c>
      <c r="E185" s="515" t="s">
        <v>278</v>
      </c>
      <c r="F185" s="408" t="str">
        <f>_xlfn.IFNA(IF(VLOOKUP(E185,Languages!$A:$D,1,TRUE)=E185,VLOOKUP(E185,Languages!$A:$D,Summary!$C$7,TRUE),NA()),"")</f>
        <v>Kyberturvallisuusstrategia määrittelee kyberturvallisuuden hallinta- ja organisaatiorakenteen.</v>
      </c>
      <c r="G185" s="484">
        <v>70</v>
      </c>
      <c r="H185" s="407" t="s">
        <v>3283</v>
      </c>
      <c r="I185" s="407" t="s">
        <v>3139</v>
      </c>
      <c r="J185" s="448"/>
      <c r="K185" s="137"/>
    </row>
    <row r="186" spans="1:11" ht="70.95" customHeight="1" thickBot="1" x14ac:dyDescent="0.3">
      <c r="A186" s="148"/>
      <c r="B186" s="849"/>
      <c r="C186" s="437">
        <v>162</v>
      </c>
      <c r="D186" s="414">
        <v>2</v>
      </c>
      <c r="E186" s="515" t="s">
        <v>279</v>
      </c>
      <c r="F186" s="408" t="str">
        <f>_xlfn.IFNA(IF(VLOOKUP(E186,Languages!$A:$D,1,TRUE)=E186,VLOOKUP(E186,Languages!$A:$D,Summary!$C$7,TRUE),NA()),"")</f>
        <v>Kyberturvallisuusstrategia nimeää ne standardit ja ohjeet, joita tulee noudattaa.</v>
      </c>
      <c r="G186" s="484">
        <v>70</v>
      </c>
      <c r="H186" s="407" t="s">
        <v>3283</v>
      </c>
      <c r="I186" s="407" t="s">
        <v>3139</v>
      </c>
      <c r="J186" s="448"/>
      <c r="K186" s="137"/>
    </row>
    <row r="187" spans="1:11" ht="70.95" customHeight="1" thickBot="1" x14ac:dyDescent="0.3">
      <c r="A187" s="148"/>
      <c r="B187" s="849"/>
      <c r="C187" s="437">
        <v>163</v>
      </c>
      <c r="D187" s="414">
        <v>2</v>
      </c>
      <c r="E187" s="515" t="s">
        <v>280</v>
      </c>
      <c r="F187" s="408" t="str">
        <f>_xlfn.IFNA(IF(VLOOKUP(E187,Languages!$A:$D,1,TRUE)=E187,VLOOKUP(E187,Languages!$A:$D,Summary!$C$7,TRUE),NA()),"")</f>
        <v>Kyberturvallisuusstrategia nimeää / tunnistaa  kaikki soveltuvat vaatimustenmukaisuusvaatimukset, jotka ohjelman pitää noudattaa. (esimerkiksi NIST CSF, ISO, PCI DSS) (toimeenpano-ohjelma vai strategia)</v>
      </c>
      <c r="G187" s="484">
        <v>70</v>
      </c>
      <c r="H187" s="407" t="s">
        <v>3283</v>
      </c>
      <c r="I187" s="407" t="s">
        <v>3139</v>
      </c>
      <c r="J187" s="448"/>
      <c r="K187" s="137"/>
    </row>
    <row r="188" spans="1:11" ht="70.95" customHeight="1" thickBot="1" x14ac:dyDescent="0.3">
      <c r="A188" s="148"/>
      <c r="B188" s="849"/>
      <c r="C188" s="437">
        <v>164</v>
      </c>
      <c r="D188" s="414">
        <v>3</v>
      </c>
      <c r="E188" s="515" t="s">
        <v>281</v>
      </c>
      <c r="F188" s="408" t="str">
        <f>_xlfn.IFNA(IF(VLOOKUP(E188,Languages!$A:$D,1,TRUE)=E188,VLOOKUP(E188,Languages!$A:$D,Summary!$C$7,TRUE),NA()),"")</f>
        <v>Kyberturvallisuusstrategia on päivitetty säännöllisesti ja määriteltyjen ehtojen täyttyessä kuten muutokset organisaation liiketoiminnassa, toimintaympäristössä tai uhkaprofiilissa [kts. THREAT-2e].</v>
      </c>
      <c r="G188" s="484">
        <v>70</v>
      </c>
      <c r="H188" s="407" t="s">
        <v>3283</v>
      </c>
      <c r="I188" s="407" t="s">
        <v>3139</v>
      </c>
      <c r="J188" s="448"/>
      <c r="K188" s="137"/>
    </row>
    <row r="189" spans="1:11" ht="70.95" customHeight="1" thickBot="1" x14ac:dyDescent="0.3">
      <c r="A189" s="148"/>
      <c r="B189" s="849"/>
      <c r="C189" s="437">
        <v>165</v>
      </c>
      <c r="D189" s="414">
        <v>1</v>
      </c>
      <c r="E189" s="515" t="s">
        <v>282</v>
      </c>
      <c r="F189" s="408" t="str">
        <f>_xlfn.IFNA(IF(VLOOKUP(E189,Languages!$A:$D,1,TRUE)=E189,VLOOKUP(E189,Languages!$A:$D,Summary!$C$7,TRUE),NA()),"")</f>
        <v>Organisaation ylin johto tukee kyberturvallisuuden hallintaa. Tasolla 1 tämän ei tarvitse olla systemaattista ja säännöllistä.</v>
      </c>
      <c r="G189" s="484">
        <v>72</v>
      </c>
      <c r="H189" s="407" t="s">
        <v>3285</v>
      </c>
      <c r="I189" s="407" t="s">
        <v>3140</v>
      </c>
      <c r="J189" s="448"/>
      <c r="K189" s="137"/>
    </row>
    <row r="190" spans="1:11" ht="70.95" customHeight="1" thickBot="1" x14ac:dyDescent="0.3">
      <c r="A190" s="148"/>
      <c r="B190" s="849"/>
      <c r="C190" s="437">
        <v>166</v>
      </c>
      <c r="D190" s="414">
        <v>2</v>
      </c>
      <c r="E190" s="515" t="s">
        <v>283</v>
      </c>
      <c r="F190" s="408" t="str">
        <f>_xlfn.IFNA(IF(VLOOKUP(E190,Languages!$A:$D,1,TRUE)=E190,VLOOKUP(E190,Languages!$A:$D,Summary!$C$7,TRUE),NA()),"")</f>
        <v>Kyberturvallisuuden hallinta perustuu kyberturvallisuusstrategiaan.</v>
      </c>
      <c r="G190" s="484">
        <v>71</v>
      </c>
      <c r="H190" s="407" t="s">
        <v>3284</v>
      </c>
      <c r="I190" s="407" t="s">
        <v>3141</v>
      </c>
      <c r="J190" s="448"/>
      <c r="K190" s="137"/>
    </row>
    <row r="191" spans="1:11" ht="70.95" customHeight="1" thickBot="1" x14ac:dyDescent="0.3">
      <c r="A191" s="148"/>
      <c r="B191" s="849"/>
      <c r="C191" s="437">
        <v>167</v>
      </c>
      <c r="D191" s="414">
        <v>2</v>
      </c>
      <c r="E191" s="515" t="s">
        <v>284</v>
      </c>
      <c r="F191" s="408" t="str">
        <f>_xlfn.IFNA(IF(VLOOKUP(E191,Languages!$A:$D,1,TRUE)=E191,VLOOKUP(E191,Languages!$A:$D,Summary!$C$7,TRUE),NA()),"")</f>
        <v>Organisaation ylimmän johdon tuki kyberturvallisuuden hallinnalle  on näkyvää ja aktiivista.</v>
      </c>
      <c r="G191" s="484">
        <v>72</v>
      </c>
      <c r="H191" s="407" t="s">
        <v>3285</v>
      </c>
      <c r="I191" s="407" t="s">
        <v>3140</v>
      </c>
      <c r="J191" s="448"/>
      <c r="K191" s="137"/>
    </row>
    <row r="192" spans="1:11" ht="70.95" customHeight="1" thickBot="1" x14ac:dyDescent="0.3">
      <c r="A192" s="148"/>
      <c r="B192" s="849"/>
      <c r="C192" s="437">
        <v>168</v>
      </c>
      <c r="D192" s="414">
        <v>2</v>
      </c>
      <c r="E192" s="515" t="s">
        <v>285</v>
      </c>
      <c r="F192" s="408" t="str">
        <f>_xlfn.IFNA(IF(VLOOKUP(E192,Languages!$A:$D,1,TRUE)=E192,VLOOKUP(E192,Languages!$A:$D,Summary!$C$7,TRUE),NA()),"")</f>
        <v>Organisaation ylin johto tukee kyberturvallisuuspolitiikkojen ja -ohjeiden kehittämistä, ylläpitoa ja täytäntöönpanoa.</v>
      </c>
      <c r="G192" s="484">
        <v>72</v>
      </c>
      <c r="H192" s="407" t="s">
        <v>3285</v>
      </c>
      <c r="I192" s="407" t="s">
        <v>3140</v>
      </c>
      <c r="J192" s="448"/>
      <c r="K192" s="137"/>
    </row>
    <row r="193" spans="1:11" ht="70.95" customHeight="1" thickBot="1" x14ac:dyDescent="0.3">
      <c r="A193" s="148"/>
      <c r="B193" s="849"/>
      <c r="C193" s="437">
        <v>169</v>
      </c>
      <c r="D193" s="414">
        <v>2</v>
      </c>
      <c r="E193" s="515" t="s">
        <v>286</v>
      </c>
      <c r="F193" s="408" t="str">
        <f>_xlfn.IFNA(IF(VLOOKUP(E193,Languages!$A:$D,1,TRUE)=E193,VLOOKUP(E193,Languages!$A:$D,Summary!$C$7,TRUE),NA()),"")</f>
        <v>Vastuu kyberturvallisuuden hallinnasta on osoitettu organisaatiossa taholle, jolla on riittävät toimivaltuudet.</v>
      </c>
      <c r="G193" s="483" t="s">
        <v>1537</v>
      </c>
      <c r="H193" s="407"/>
      <c r="I193" s="407" t="s">
        <v>1537</v>
      </c>
      <c r="J193" s="448"/>
      <c r="K193" s="137"/>
    </row>
    <row r="194" spans="1:11" ht="70.95" customHeight="1" thickBot="1" x14ac:dyDescent="0.3">
      <c r="A194" s="148"/>
      <c r="B194" s="849"/>
      <c r="C194" s="437">
        <v>170</v>
      </c>
      <c r="D194" s="414">
        <v>2</v>
      </c>
      <c r="E194" s="515" t="s">
        <v>287</v>
      </c>
      <c r="F194" s="408" t="str">
        <f>_xlfn.IFNA(IF(VLOOKUP(E194,Languages!$A:$D,1,TRUE)=E194,VLOOKUP(E194,Languages!$A:$D,Summary!$C$7,TRUE),NA()),"")</f>
        <v>Kyberturvallisuuden hallinnan sidosryhmät on tunnistettu ja osallistettu.</v>
      </c>
      <c r="G194" s="484">
        <v>73</v>
      </c>
      <c r="H194" s="407" t="s">
        <v>3243</v>
      </c>
      <c r="I194" s="407" t="s">
        <v>3142</v>
      </c>
      <c r="J194" s="448"/>
      <c r="K194" s="137"/>
    </row>
    <row r="195" spans="1:11" ht="70.95" customHeight="1" thickBot="1" x14ac:dyDescent="0.3">
      <c r="A195" s="148"/>
      <c r="B195" s="849"/>
      <c r="C195" s="437">
        <v>171</v>
      </c>
      <c r="D195" s="414">
        <v>3</v>
      </c>
      <c r="E195" s="515" t="s">
        <v>288</v>
      </c>
      <c r="F195" s="408" t="str">
        <f>_xlfn.IFNA(IF(VLOOKUP(E195,Languages!$A:$D,1,TRUE)=E195,VLOOKUP(E195,Languages!$A:$D,Summary!$C$7,TRUE),NA()),"")</f>
        <v>Kyberturvallisuuden hallinnan toiminta tarkastetaan aika ajoin, jotta varmistetaan että toimet ovat linjassa kyberturvallisuusstrategian kanssa.</v>
      </c>
      <c r="G195" s="484">
        <v>71</v>
      </c>
      <c r="H195" s="407" t="s">
        <v>3284</v>
      </c>
      <c r="I195" s="407" t="s">
        <v>3141</v>
      </c>
      <c r="J195" s="448"/>
      <c r="K195" s="137"/>
    </row>
    <row r="196" spans="1:11" ht="70.95" customHeight="1" thickBot="1" x14ac:dyDescent="0.3">
      <c r="A196" s="148"/>
      <c r="B196" s="849"/>
      <c r="C196" s="437">
        <v>172</v>
      </c>
      <c r="D196" s="414">
        <v>3</v>
      </c>
      <c r="E196" s="515" t="s">
        <v>289</v>
      </c>
      <c r="F196" s="408" t="str">
        <f>_xlfn.IFNA(IF(VLOOKUP(E196,Languages!$A:$D,1,TRUE)=E196,VLOOKUP(E196,Languages!$A:$D,Summary!$C$7,TRUE),NA()),"")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G196" s="484">
        <v>71</v>
      </c>
      <c r="H196" s="407" t="s">
        <v>3284</v>
      </c>
      <c r="I196" s="407" t="s">
        <v>3141</v>
      </c>
      <c r="J196" s="448"/>
      <c r="K196" s="137"/>
    </row>
    <row r="197" spans="1:11" ht="70.95" customHeight="1" thickBot="1" x14ac:dyDescent="0.3">
      <c r="A197" s="148"/>
      <c r="B197" s="849"/>
      <c r="C197" s="437">
        <v>173</v>
      </c>
      <c r="D197" s="414">
        <v>3</v>
      </c>
      <c r="E197" s="515" t="s">
        <v>290</v>
      </c>
      <c r="F197" s="408" t="str">
        <f>_xlfn.IFNA(IF(VLOOKUP(E197,Languages!$A:$D,1,TRUE)=E197,VLOOKUP(E197,Languages!$A:$D,Summary!$C$7,TRUE),NA()),"")</f>
        <v xml:space="preserve">Kyberturvallisuuden kehittämisohjelma huomioi organisaatiota velvoittavien lakien, sääntöjen ja määräysten noudattamisen.
</v>
      </c>
      <c r="G197" s="484">
        <v>71</v>
      </c>
      <c r="H197" s="407" t="s">
        <v>3284</v>
      </c>
      <c r="I197" s="407" t="s">
        <v>3141</v>
      </c>
      <c r="J197" s="448"/>
      <c r="K197" s="137"/>
    </row>
    <row r="198" spans="1:11" ht="70.95" customHeight="1" thickBot="1" x14ac:dyDescent="0.3">
      <c r="A198" s="148"/>
      <c r="B198" s="849"/>
      <c r="C198" s="437">
        <v>174</v>
      </c>
      <c r="D198" s="414">
        <v>3</v>
      </c>
      <c r="E198" s="515" t="s">
        <v>291</v>
      </c>
      <c r="F198" s="408" t="str">
        <f>_xlfn.IFNA(IF(VLOOKUP(E198,Languages!$A:$D,1,TRUE)=E198,VLOOKUP(E198,Languages!$A:$D,Summary!$C$7,TRUE),NA()),"")</f>
        <v>Organisaatio tekee yhteistyötä ulkoisten toimijoiden kanssa edistääkseen kyberturvallisuusstandardien, suositusten, johtavien käytäntöjen, tapauksista käytävän tiedonvaihdon sekä kehittyvien teknologioiden kehitystä ja käyttöönottoa.</v>
      </c>
      <c r="G198" s="484">
        <v>73</v>
      </c>
      <c r="H198" s="407" t="s">
        <v>3243</v>
      </c>
      <c r="I198" s="407" t="s">
        <v>3142</v>
      </c>
      <c r="J198" s="448"/>
      <c r="K198" s="137"/>
    </row>
    <row r="199" spans="1:11" ht="70.95" customHeight="1" thickBot="1" x14ac:dyDescent="0.3">
      <c r="A199" s="148"/>
      <c r="B199" s="849"/>
      <c r="C199" s="437">
        <v>175</v>
      </c>
      <c r="D199" s="414">
        <v>2</v>
      </c>
      <c r="E199" s="515" t="s">
        <v>293</v>
      </c>
      <c r="F199" s="408" t="str">
        <f>_xlfn.IFNA(IF(VLOOKUP(E199,Languages!$A:$D,1,TRUE)=E199,VLOOKUP(E199,Languages!$A:$D,Summary!$C$7,TRUE),NA()),"")</f>
        <v>PROGRAM-osion toimintaa varten on määritetty dokumentoidut toimintatavat, joita noudatetaan ja päivitetään säännöllisesti.</v>
      </c>
      <c r="G199" s="483" t="s">
        <v>1537</v>
      </c>
      <c r="H199" s="407"/>
      <c r="I199" s="407" t="s">
        <v>1537</v>
      </c>
      <c r="J199" s="448"/>
      <c r="K199" s="137"/>
    </row>
    <row r="200" spans="1:11" ht="70.95" customHeight="1" thickBot="1" x14ac:dyDescent="0.3">
      <c r="A200" s="148"/>
      <c r="B200" s="849"/>
      <c r="C200" s="437">
        <v>176</v>
      </c>
      <c r="D200" s="414">
        <v>2</v>
      </c>
      <c r="E200" s="515" t="s">
        <v>294</v>
      </c>
      <c r="F200" s="408" t="str">
        <f>_xlfn.IFNA(IF(VLOOKUP(E200,Languages!$A:$D,1,TRUE)=E200,VLOOKUP(E200,Languages!$A:$D,Summary!$C$7,TRUE),NA()),"")</f>
        <v>PROGRAM-osion toimintaa varten on tarjolla riittävät resurssit (henkilöstö, rahoitus ja työkalut).</v>
      </c>
      <c r="G200" s="483" t="s">
        <v>1537</v>
      </c>
      <c r="H200" s="407"/>
      <c r="I200" s="407" t="s">
        <v>1537</v>
      </c>
      <c r="J200" s="448"/>
      <c r="K200" s="137"/>
    </row>
    <row r="201" spans="1:11" ht="70.95" customHeight="1" thickBot="1" x14ac:dyDescent="0.3">
      <c r="A201" s="148"/>
      <c r="B201" s="849"/>
      <c r="C201" s="437">
        <v>177</v>
      </c>
      <c r="D201" s="414">
        <v>3</v>
      </c>
      <c r="E201" s="515" t="s">
        <v>295</v>
      </c>
      <c r="F201" s="408" t="str">
        <f>_xlfn.IFNA(IF(VLOOKUP(E201,Languages!$A:$D,1,TRUE)=E201,VLOOKUP(E201,Languages!$A:$D,Summary!$C$7,TRUE),NA()),"")</f>
        <v>PROGRAM-osion toimintaa ohjataan vaatimuksilla, jotka on asetettu organisaation johtotason politiikassa (tai vastaavassa ohjeistuksessa).</v>
      </c>
      <c r="G201" s="483" t="s">
        <v>1537</v>
      </c>
      <c r="H201" s="407"/>
      <c r="I201" s="407" t="s">
        <v>1537</v>
      </c>
      <c r="J201" s="448"/>
      <c r="K201" s="137"/>
    </row>
    <row r="202" spans="1:11" ht="70.95" customHeight="1" thickBot="1" x14ac:dyDescent="0.3">
      <c r="A202" s="148"/>
      <c r="B202" s="849"/>
      <c r="C202" s="437">
        <v>178</v>
      </c>
      <c r="D202" s="414">
        <v>3</v>
      </c>
      <c r="E202" s="515" t="s">
        <v>296</v>
      </c>
      <c r="F202" s="408" t="str">
        <f>_xlfn.IFNA(IF(VLOOKUP(E202,Languages!$A:$D,1,TRUE)=E202,VLOOKUP(E202,Languages!$A:$D,Summary!$C$7,TRUE),NA()),"")</f>
        <v>PROGRAM-osion toiminnan suorittamiseen tarvittavat vastuut, tilivelvollisuudet ja valtuutukset on jalkautettu soveltuville työntekijöille.</v>
      </c>
      <c r="G202" s="483" t="s">
        <v>1537</v>
      </c>
      <c r="H202" s="407"/>
      <c r="I202" s="407" t="s">
        <v>1537</v>
      </c>
      <c r="J202" s="448"/>
      <c r="K202" s="137"/>
    </row>
    <row r="203" spans="1:11" ht="70.95" customHeight="1" thickBot="1" x14ac:dyDescent="0.3">
      <c r="A203" s="148"/>
      <c r="B203" s="849"/>
      <c r="C203" s="437">
        <v>179</v>
      </c>
      <c r="D203" s="414">
        <v>3</v>
      </c>
      <c r="E203" s="515" t="s">
        <v>297</v>
      </c>
      <c r="F203" s="408" t="str">
        <f>_xlfn.IFNA(IF(VLOOKUP(E203,Languages!$A:$D,1,TRUE)=E203,VLOOKUP(E203,Languages!$A:$D,Summary!$C$7,TRUE),NA()),"")</f>
        <v>PROGRAM-osion toimintaa suorittavilla työntekijöillä on riittävät tiedot ja taidot tehtäviensä suorittamiseen.</v>
      </c>
      <c r="G203" s="483" t="s">
        <v>1537</v>
      </c>
      <c r="H203" s="407"/>
      <c r="I203" s="407" t="s">
        <v>1537</v>
      </c>
      <c r="J203" s="448"/>
      <c r="K203" s="137"/>
    </row>
    <row r="204" spans="1:11" ht="70.95" customHeight="1" thickBot="1" x14ac:dyDescent="0.3">
      <c r="A204" s="148"/>
      <c r="B204" s="849"/>
      <c r="C204" s="437">
        <v>180</v>
      </c>
      <c r="D204" s="414">
        <v>3</v>
      </c>
      <c r="E204" s="515" t="s">
        <v>298</v>
      </c>
      <c r="F204" s="408" t="str">
        <f>_xlfn.IFNA(IF(VLOOKUP(E204,Languages!$A:$D,1,TRUE)=E204,VLOOKUP(E204,Languages!$A:$D,Summary!$C$7,TRUE),NA()),"")</f>
        <v>PROGRAM-osion toiminnan vaikuttavuutta arvioidaan ja seurataan.</v>
      </c>
      <c r="G204" s="483" t="s">
        <v>1537</v>
      </c>
      <c r="H204" s="407"/>
      <c r="I204" s="407" t="s">
        <v>1537</v>
      </c>
      <c r="J204" s="448"/>
      <c r="K204" s="137"/>
    </row>
    <row r="205" spans="1:11" ht="70.95" customHeight="1" thickBot="1" x14ac:dyDescent="0.3">
      <c r="A205" s="148"/>
      <c r="B205" s="849"/>
      <c r="C205" s="437">
        <v>181</v>
      </c>
      <c r="D205" s="414">
        <v>1</v>
      </c>
      <c r="E205" s="515" t="s">
        <v>182</v>
      </c>
      <c r="F205" s="408" t="str">
        <f>_xlfn.IFNA(IF(VLOOKUP(E205,Languages!$A:$D,1,TRUE)=E205,VLOOKUP(E205,Languages!$A:$D,Summary!$C$7,TRUE),NA()),"")</f>
        <v>Havaitut kybertapahtumat raportoidaan ennalta määritellyille henkilöille tai roolien haltijoille ja ne documentoidaan (ainakin tapauskohtaisesti). Tasolla 1 tämän ei tarvitse olla systemaattista ja säännöllistä.</v>
      </c>
      <c r="G205" s="483" t="s">
        <v>3200</v>
      </c>
      <c r="H205" s="407" t="s">
        <v>3367</v>
      </c>
      <c r="I205" s="407" t="s">
        <v>3143</v>
      </c>
      <c r="J205" s="448"/>
      <c r="K205" s="137"/>
    </row>
    <row r="206" spans="1:11" ht="70.95" customHeight="1" thickBot="1" x14ac:dyDescent="0.3">
      <c r="A206" s="148"/>
      <c r="B206" s="849"/>
      <c r="C206" s="437">
        <v>182</v>
      </c>
      <c r="D206" s="414">
        <v>2</v>
      </c>
      <c r="E206" s="515" t="s">
        <v>183</v>
      </c>
      <c r="F206" s="408" t="str">
        <f>_xlfn.IFNA(IF(VLOOKUP(E206,Languages!$A:$D,1,TRUE)=E206,VLOOKUP(E206,Languages!$A:$D,Summary!$C$7,TRUE),NA()),"")</f>
        <v>Kybertapahtumista ja niiden havaitsemisesta on laadittu kriteeristö (johon kuuluu esimerkiksi määritelmä tilanteista, jotka täyttävät kybertapahtuman määritelmän tai määritelmä siitä, missä kybertapahtumia voidaan havaita).</v>
      </c>
      <c r="G206" s="484">
        <v>37</v>
      </c>
      <c r="H206" s="407" t="s">
        <v>3229</v>
      </c>
      <c r="I206" s="407" t="s">
        <v>3144</v>
      </c>
      <c r="J206" s="448"/>
      <c r="K206" s="137"/>
    </row>
    <row r="207" spans="1:11" ht="70.95" customHeight="1" thickBot="1" x14ac:dyDescent="0.3">
      <c r="A207" s="148"/>
      <c r="B207" s="849"/>
      <c r="C207" s="437">
        <v>183</v>
      </c>
      <c r="D207" s="414">
        <v>2</v>
      </c>
      <c r="E207" s="515" t="s">
        <v>184</v>
      </c>
      <c r="F207" s="408" t="str">
        <f>_xlfn.IFNA(IF(VLOOKUP(E207,Languages!$A:$D,1,TRUE)=E207,VLOOKUP(E207,Languages!$A:$D,Summary!$C$7,TRUE),NA()),"")</f>
        <v>Kybertapahtumat dokumentoidaan määritellyn kriteeristön mukaisesti.</v>
      </c>
      <c r="G207" s="484">
        <v>37</v>
      </c>
      <c r="H207" s="407" t="s">
        <v>3229</v>
      </c>
      <c r="I207" s="407" t="s">
        <v>3144</v>
      </c>
      <c r="J207" s="448"/>
      <c r="K207" s="137"/>
    </row>
    <row r="208" spans="1:11" ht="70.95" customHeight="1" thickBot="1" x14ac:dyDescent="0.3">
      <c r="A208" s="148"/>
      <c r="B208" s="849"/>
      <c r="C208" s="437">
        <v>184</v>
      </c>
      <c r="D208" s="414">
        <v>3</v>
      </c>
      <c r="E208" s="515" t="s">
        <v>185</v>
      </c>
      <c r="F208" s="408" t="str">
        <f>_xlfn.IFNA(IF(VLOOKUP(E208,Languages!$A:$D,1,TRUE)=E208,VLOOKUP(E208,Languages!$A:$D,Summary!$C$7,TRUE),NA()),"")</f>
        <v>Tapahtumien tietoja verrataan keskenään, jotta niistä tunnistettaisiin mahdollisia säännönmukaisuuksia, trendejä tai muita yhteisiä piirteitä, joilla voitaisiin tukea kyberpoikkeamien analysointityötä.</v>
      </c>
      <c r="G208" s="483" t="s">
        <v>1537</v>
      </c>
      <c r="H208" s="407"/>
      <c r="I208" s="407" t="s">
        <v>1537</v>
      </c>
      <c r="J208" s="448"/>
      <c r="K208" s="137"/>
    </row>
    <row r="209" spans="1:11" ht="70.95" customHeight="1" thickBot="1" x14ac:dyDescent="0.3">
      <c r="A209" s="148"/>
      <c r="B209" s="849"/>
      <c r="C209" s="437">
        <v>185</v>
      </c>
      <c r="D209" s="414">
        <v>3</v>
      </c>
      <c r="E209" s="515" t="s">
        <v>186</v>
      </c>
      <c r="F209" s="408" t="str">
        <f>_xlfn.IFNA(IF(VLOOKUP(E209,Languages!$A:$D,1,TRUE)=E209,VLOOKUP(E209,Languages!$A:$D,Summary!$C$7,TRUE),NA()),"")</f>
        <v>Kybertapahtumien havainnointitoimia mukautetaan perustuen tunnistettuihin riskeihin ja organisaation uhkaprofiiliin [kts. THREAT-2e].</v>
      </c>
      <c r="G209" s="483" t="s">
        <v>1537</v>
      </c>
      <c r="H209" s="407"/>
      <c r="I209" s="407" t="s">
        <v>1537</v>
      </c>
      <c r="J209" s="448"/>
      <c r="K209" s="137"/>
    </row>
    <row r="210" spans="1:11" ht="70.95" customHeight="1" thickBot="1" x14ac:dyDescent="0.3">
      <c r="A210" s="148"/>
      <c r="B210" s="849"/>
      <c r="C210" s="437">
        <v>186</v>
      </c>
      <c r="D210" s="414">
        <v>3</v>
      </c>
      <c r="E210" s="515" t="s">
        <v>187</v>
      </c>
      <c r="F210" s="408" t="str">
        <f>_xlfn.IFNA(IF(VLOOKUP(E210,Languages!$A:$D,1,TRUE)=E210,VLOOKUP(E210,Languages!$A:$D,Summary!$C$7,TRUE),NA()),"")</f>
        <v>Toiminnon tilannekuvaa seurataan siten, että se tukee mahdollisten kybertapahtumien havaitsemista.</v>
      </c>
      <c r="G210" s="484">
        <v>37</v>
      </c>
      <c r="H210" s="407" t="s">
        <v>3229</v>
      </c>
      <c r="I210" s="407" t="s">
        <v>3144</v>
      </c>
      <c r="J210" s="448"/>
      <c r="K210" s="137"/>
    </row>
    <row r="211" spans="1:11" ht="70.95" customHeight="1" thickBot="1" x14ac:dyDescent="0.3">
      <c r="A211" s="148"/>
      <c r="B211" s="849"/>
      <c r="C211" s="437">
        <v>187</v>
      </c>
      <c r="D211" s="414">
        <v>1</v>
      </c>
      <c r="E211" s="515" t="s">
        <v>188</v>
      </c>
      <c r="F211" s="408" t="str">
        <f>_xlfn.IFNA(IF(VLOOKUP(E211,Languages!$A:$D,1,TRUE)=E211,VLOOKUP(E211,Languages!$A:$D,Summary!$C$7,TRUE),NA()),"")</f>
        <v>Kyberpoikkeamien määrittämisestä on laadittu kriteeristö. Tasolla 1 tämän ei tarvitse olla systemaattista ja säännöllistä.</v>
      </c>
      <c r="G211" s="484">
        <v>38</v>
      </c>
      <c r="H211" s="407" t="s">
        <v>3269</v>
      </c>
      <c r="I211" s="407" t="s">
        <v>3145</v>
      </c>
      <c r="J211" s="448"/>
      <c r="K211" s="137"/>
    </row>
    <row r="212" spans="1:11" ht="70.95" customHeight="1" thickBot="1" x14ac:dyDescent="0.3">
      <c r="A212" s="148"/>
      <c r="B212" s="849"/>
      <c r="C212" s="437">
        <v>188</v>
      </c>
      <c r="D212" s="414">
        <v>1</v>
      </c>
      <c r="E212" s="515" t="s">
        <v>189</v>
      </c>
      <c r="F212" s="408" t="str">
        <f>_xlfn.IFNA(IF(VLOOKUP(E212,Languages!$A:$D,1,TRUE)=E212,VLOOKUP(E212,Languages!$A:$D,Summary!$C$7,TRUE),NA()),"")</f>
        <v>Kybertapahtumat analysoidaan siten, että se tukee mahdollisten kyberpoikkeamien määrittämistä. Tasolla 1 tämän ei tarvitse olla systemaattista ja säännöllistä.</v>
      </c>
      <c r="G212" s="484">
        <v>39</v>
      </c>
      <c r="H212" s="407" t="s">
        <v>3267</v>
      </c>
      <c r="I212" s="407" t="s">
        <v>3146</v>
      </c>
      <c r="J212" s="448"/>
      <c r="K212" s="137"/>
    </row>
    <row r="213" spans="1:11" ht="70.95" customHeight="1" thickBot="1" x14ac:dyDescent="0.3">
      <c r="A213" s="148"/>
      <c r="B213" s="849"/>
      <c r="C213" s="437">
        <v>189</v>
      </c>
      <c r="D213" s="414">
        <v>2</v>
      </c>
      <c r="E213" s="515" t="s">
        <v>190</v>
      </c>
      <c r="F213" s="408" t="str">
        <f>_xlfn.IFNA(IF(VLOOKUP(E213,Languages!$A:$D,1,TRUE)=E213,VLOOKUP(E213,Languages!$A:$D,Summary!$C$7,TRUE),NA()),"")</f>
        <v>Kyberpoikkeamien määrittämisestä on laadittu virallinen kriteeristö, joka perustuu siihen, miten poikkeamat voivat vaikuttaa toimintoon.</v>
      </c>
      <c r="G213" s="484">
        <v>38</v>
      </c>
      <c r="H213" s="407" t="s">
        <v>3269</v>
      </c>
      <c r="I213" s="407" t="s">
        <v>3145</v>
      </c>
      <c r="J213" s="448"/>
      <c r="K213" s="137"/>
    </row>
    <row r="214" spans="1:11" ht="70.95" customHeight="1" thickBot="1" x14ac:dyDescent="0.3">
      <c r="A214" s="148"/>
      <c r="B214" s="849"/>
      <c r="C214" s="437">
        <v>190</v>
      </c>
      <c r="D214" s="414">
        <v>2</v>
      </c>
      <c r="E214" s="515" t="s">
        <v>191</v>
      </c>
      <c r="F214" s="408" t="str">
        <f>_xlfn.IFNA(IF(VLOOKUP(E214,Languages!$A:$D,1,TRUE)=E214,VLOOKUP(E214,Languages!$A:$D,Summary!$C$7,TRUE),NA()),"")</f>
        <v>Kybertapahtumat määritetään kyberpoikkeamiksi laaditun kriteeristön mukaisesti.</v>
      </c>
      <c r="G214" s="484">
        <v>39</v>
      </c>
      <c r="H214" s="407" t="s">
        <v>3267</v>
      </c>
      <c r="I214" s="407" t="s">
        <v>3146</v>
      </c>
      <c r="J214" s="448"/>
      <c r="K214" s="137"/>
    </row>
    <row r="215" spans="1:11" ht="70.95" customHeight="1" thickBot="1" x14ac:dyDescent="0.3">
      <c r="A215" s="148"/>
      <c r="B215" s="849"/>
      <c r="C215" s="437">
        <v>191</v>
      </c>
      <c r="D215" s="414">
        <v>2</v>
      </c>
      <c r="E215" s="515" t="s">
        <v>192</v>
      </c>
      <c r="F215" s="408" t="str">
        <f>_xlfn.IFNA(IF(VLOOKUP(E215,Languages!$A:$D,1,TRUE)=E215,VLOOKUP(E215,Languages!$A:$D,Summary!$C$7,TRUE),NA()),"")</f>
        <v>Kyberpoikkeamien määrittämisen kriteeristö päivitetään aika ajoin ja määriteltyjen tilanteiden kuten organisaatiomuutosten, harjoitustoiminnasta saatujen kokemusten tai uusien havaittujen uhkien perusteella.</v>
      </c>
      <c r="G215" s="484">
        <v>38</v>
      </c>
      <c r="H215" s="407" t="s">
        <v>3269</v>
      </c>
      <c r="I215" s="407" t="s">
        <v>3145</v>
      </c>
      <c r="J215" s="448"/>
      <c r="K215" s="137"/>
    </row>
    <row r="216" spans="1:11" ht="70.95" customHeight="1" thickBot="1" x14ac:dyDescent="0.3">
      <c r="A216" s="148"/>
      <c r="B216" s="849"/>
      <c r="C216" s="437">
        <v>192</v>
      </c>
      <c r="D216" s="414">
        <v>2</v>
      </c>
      <c r="E216" s="515" t="s">
        <v>193</v>
      </c>
      <c r="F216" s="408" t="str">
        <f>_xlfn.IFNA(IF(VLOOKUP(E216,Languages!$A:$D,1,TRUE)=E216,VLOOKUP(E216,Languages!$A:$D,Summary!$C$7,TRUE),NA()),"")</f>
        <v>Kybertapahtumista ja -poikkeamista pidetään rekisteriä / kantaa, johon tapahtumat ja poikkeamat kirjataan ja jossa niitä seurataan päättymiseen asti.</v>
      </c>
      <c r="G216" s="483" t="s">
        <v>3202</v>
      </c>
      <c r="H216" s="407" t="s">
        <v>3368</v>
      </c>
      <c r="I216" s="407" t="s">
        <v>3147</v>
      </c>
      <c r="J216" s="448"/>
      <c r="K216" s="137"/>
    </row>
    <row r="217" spans="1:11" ht="70.95" customHeight="1" thickBot="1" x14ac:dyDescent="0.3">
      <c r="A217" s="148"/>
      <c r="B217" s="849"/>
      <c r="C217" s="437">
        <v>193</v>
      </c>
      <c r="D217" s="414">
        <v>2</v>
      </c>
      <c r="E217" s="515" t="s">
        <v>194</v>
      </c>
      <c r="F217" s="408" t="str">
        <f>_xlfn.IFNA(IF(VLOOKUP(E217,Languages!$A:$D,1,TRUE)=E217,VLOOKUP(E217,Languages!$A:$D,Summary!$C$7,TRUE),NA()),"")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G217" s="483" t="s">
        <v>1537</v>
      </c>
      <c r="H217" s="407"/>
      <c r="I217" s="407" t="s">
        <v>1537</v>
      </c>
      <c r="J217" s="448"/>
      <c r="K217" s="137"/>
    </row>
    <row r="218" spans="1:11" ht="70.95" customHeight="1" thickBot="1" x14ac:dyDescent="0.3">
      <c r="A218" s="148"/>
      <c r="B218" s="849"/>
      <c r="C218" s="437">
        <v>194</v>
      </c>
      <c r="D218" s="414">
        <v>3</v>
      </c>
      <c r="E218" s="515" t="s">
        <v>195</v>
      </c>
      <c r="F218" s="408" t="str">
        <f>_xlfn.IFNA(IF(VLOOKUP(E218,Languages!$A:$D,1,TRUE)=E218,VLOOKUP(E218,Languages!$A:$D,Summary!$C$7,TRUE),NA()),"")</f>
        <v>Kyberpoikkeamien määrittämisen kriteeristö on linjassa kyberriskien priorisoinnin kriteereiden kanssa [kts. RISK-3b].</v>
      </c>
      <c r="G218" s="484">
        <v>38</v>
      </c>
      <c r="H218" s="407" t="s">
        <v>3269</v>
      </c>
      <c r="I218" s="407" t="s">
        <v>3145</v>
      </c>
      <c r="J218" s="448"/>
      <c r="K218" s="137"/>
    </row>
    <row r="219" spans="1:11" ht="70.95" customHeight="1" thickBot="1" x14ac:dyDescent="0.3">
      <c r="A219" s="148"/>
      <c r="B219" s="849"/>
      <c r="C219" s="437">
        <v>195</v>
      </c>
      <c r="D219" s="414">
        <v>3</v>
      </c>
      <c r="E219" s="515" t="s">
        <v>196</v>
      </c>
      <c r="F219" s="408" t="str">
        <f>_xlfn.IFNA(IF(VLOOKUP(E219,Languages!$A:$D,1,TRUE)=E219,VLOOKUP(E219,Languages!$A:$D,Summary!$C$7,TRUE),NA()),"")</f>
        <v>Kyberpoikkeamien tietoja verrataan keskenään, jotta niistä tunnistettaisiin mahdollisia säännönmukaisuuksia, trendejä tai muita poikkeamille yhteisiä piirteitä.</v>
      </c>
      <c r="G219" s="484">
        <v>39</v>
      </c>
      <c r="H219" s="407" t="s">
        <v>3267</v>
      </c>
      <c r="I219" s="407" t="s">
        <v>3146</v>
      </c>
      <c r="J219" s="448"/>
      <c r="K219" s="137"/>
    </row>
    <row r="220" spans="1:11" ht="70.95" customHeight="1" thickBot="1" x14ac:dyDescent="0.3">
      <c r="A220" s="148"/>
      <c r="B220" s="849"/>
      <c r="C220" s="437">
        <v>196</v>
      </c>
      <c r="D220" s="414">
        <v>1</v>
      </c>
      <c r="E220" s="515" t="s">
        <v>197</v>
      </c>
      <c r="F220" s="408" t="str">
        <f>_xlfn.IFNA(IF(VLOOKUP(E220,Languages!$A:$D,1,TRUE)=E220,VLOOKUP(E220,Languages!$A:$D,Summary!$C$7,TRUE),NA()),"")</f>
        <v>Kyberpoikkeamiin reagoimista varten on tunnistettu soveltuvat työntekijät ja heille on annettu roolit (ainakin tapauskohtaisesti). Tasolla 1 tämän ei tarvitse olla systemaattista ja säännöllistä.</v>
      </c>
      <c r="G220" s="484">
        <v>41</v>
      </c>
      <c r="H220" s="407" t="s">
        <v>3270</v>
      </c>
      <c r="I220" s="407" t="s">
        <v>3148</v>
      </c>
      <c r="J220" s="448"/>
      <c r="K220" s="137"/>
    </row>
    <row r="221" spans="1:11" ht="70.95" customHeight="1" thickBot="1" x14ac:dyDescent="0.3">
      <c r="A221" s="148"/>
      <c r="B221" s="849"/>
      <c r="C221" s="437">
        <v>197</v>
      </c>
      <c r="D221" s="414">
        <v>1</v>
      </c>
      <c r="E221" s="515" t="s">
        <v>198</v>
      </c>
      <c r="F221" s="408" t="str">
        <f>_xlfn.IFNA(IF(VLOOKUP(E221,Languages!$A:$D,1,TRUE)=E221,VLOOKUP(E221,Languages!$A:$D,Summary!$C$7,TRUE),NA()),"")</f>
        <v>Kyberpoikkeamiin reagoidaan siten, että toiminnalla (voidaan toteuttaa tapauskohtaisesti) rajoitetaan toimintoon kohdistuvaa vaikutusta ja palautetaan toiminta normaaliksi. Tasolla 1 tämän ei tarvitse olla systemaattista ja säännöllistä.</v>
      </c>
      <c r="G221" s="484">
        <v>42</v>
      </c>
      <c r="H221" s="407" t="s">
        <v>3256</v>
      </c>
      <c r="I221" s="407" t="s">
        <v>3149</v>
      </c>
      <c r="J221" s="448"/>
      <c r="K221" s="137"/>
    </row>
    <row r="222" spans="1:11" ht="70.95" customHeight="1" thickBot="1" x14ac:dyDescent="0.3">
      <c r="A222" s="148"/>
      <c r="B222" s="849"/>
      <c r="C222" s="437">
        <v>198</v>
      </c>
      <c r="D222" s="414">
        <v>1</v>
      </c>
      <c r="E222" s="515" t="s">
        <v>199</v>
      </c>
      <c r="F222" s="408" t="str">
        <f>_xlfn.IFNA(IF(VLOOKUP(E222,Languages!$A:$D,1,TRUE)=E222,VLOOKUP(E222,Languages!$A:$D,Summary!$C$7,TRUE),NA()),"")</f>
        <v>Kyberpoikkeamista tuotetaan raportointia (esimerkiksi sisäisesti, CERT-FI tai soveltuville ISAC-ryhmille). Tasolla 1 tämän ei tarvitse olla systemaattista ja säännöllistä.</v>
      </c>
      <c r="G222" s="483" t="s">
        <v>1537</v>
      </c>
      <c r="H222" s="407"/>
      <c r="I222" s="407" t="s">
        <v>1537</v>
      </c>
      <c r="J222" s="448"/>
      <c r="K222" s="137"/>
    </row>
    <row r="223" spans="1:11" ht="70.95" customHeight="1" thickBot="1" x14ac:dyDescent="0.3">
      <c r="A223" s="148"/>
      <c r="B223" s="849"/>
      <c r="C223" s="437">
        <v>199</v>
      </c>
      <c r="D223" s="414">
        <v>2</v>
      </c>
      <c r="E223" s="515" t="s">
        <v>200</v>
      </c>
      <c r="F223" s="408" t="str">
        <f>_xlfn.IFNA(IF(VLOOKUP(E223,Languages!$A:$D,1,TRUE)=E223,VLOOKUP(E223,Languages!$A:$D,Summary!$C$7,TRUE),NA()),"")</f>
        <v>Kyberpoikkeamiin reagoimisen varalle on luotu suunnitelma, jota pidetään yllä ja joka kattaa koko poikkeamanhallinnan elinkaaren.</v>
      </c>
      <c r="G223" s="484">
        <v>41</v>
      </c>
      <c r="H223" s="407" t="s">
        <v>3270</v>
      </c>
      <c r="I223" s="407" t="s">
        <v>3148</v>
      </c>
      <c r="J223" s="448"/>
      <c r="K223" s="137"/>
    </row>
    <row r="224" spans="1:11" ht="70.95" customHeight="1" thickBot="1" x14ac:dyDescent="0.3">
      <c r="A224" s="148"/>
      <c r="B224" s="849"/>
      <c r="C224" s="437">
        <v>200</v>
      </c>
      <c r="D224" s="414">
        <v>2</v>
      </c>
      <c r="E224" s="515" t="s">
        <v>201</v>
      </c>
      <c r="F224" s="408" t="str">
        <f>_xlfn.IFNA(IF(VLOOKUP(E224,Languages!$A:$D,1,TRUE)=E224,VLOOKUP(E224,Languages!$A:$D,Summary!$C$7,TRUE),NA()),"")</f>
        <v>Kyberpoikkeamiin reagoidaan määriteltyjen suunnitelmien ja menettelytapojen mukaisesti.</v>
      </c>
      <c r="G224" s="484">
        <v>42</v>
      </c>
      <c r="H224" s="407" t="s">
        <v>3256</v>
      </c>
      <c r="I224" s="407" t="s">
        <v>3149</v>
      </c>
      <c r="J224" s="448"/>
      <c r="K224" s="137"/>
    </row>
    <row r="225" spans="1:11" ht="70.95" customHeight="1" thickBot="1" x14ac:dyDescent="0.3">
      <c r="A225" s="148"/>
      <c r="B225" s="849"/>
      <c r="C225" s="437">
        <v>201</v>
      </c>
      <c r="D225" s="414">
        <v>2</v>
      </c>
      <c r="E225" s="515" t="s">
        <v>202</v>
      </c>
      <c r="F225" s="408" t="str">
        <f>_xlfn.IFNA(IF(VLOOKUP(E225,Languages!$A:$D,1,TRUE)=E225,VLOOKUP(E225,Languages!$A:$D,Summary!$C$7,TRUE),NA()),"")</f>
        <v>Kyberpoikkeamien hallintasuunnitelma sisältää viestintäsuunnitelman, joka kattaa sekä sisäiset että ulkoiset sidosryhmät</v>
      </c>
      <c r="G225" s="484">
        <v>41</v>
      </c>
      <c r="H225" s="407" t="s">
        <v>3270</v>
      </c>
      <c r="I225" s="407" t="s">
        <v>3148</v>
      </c>
      <c r="J225" s="448"/>
      <c r="K225" s="137"/>
    </row>
    <row r="226" spans="1:11" ht="70.95" customHeight="1" thickBot="1" x14ac:dyDescent="0.3">
      <c r="A226" s="148"/>
      <c r="B226" s="849"/>
      <c r="C226" s="437">
        <v>202</v>
      </c>
      <c r="D226" s="414">
        <v>2</v>
      </c>
      <c r="E226" s="515" t="s">
        <v>203</v>
      </c>
      <c r="F226" s="408" t="str">
        <f>_xlfn.IFNA(IF(VLOOKUP(E226,Languages!$A:$D,1,TRUE)=E226,VLOOKUP(E226,Languages!$A:$D,Summary!$C$7,TRUE),NA()),"")</f>
        <v>Kyberpoikkeamiin reagoinnin suunnitelmia harjoitellaan määräajoin ja määriteltyjen tilanteiden kuten järjestelmämuutosten tai ulkoisten tapahtumien yhteydessä.</v>
      </c>
      <c r="G226" s="483" t="s">
        <v>3203</v>
      </c>
      <c r="H226" s="407" t="s">
        <v>3370</v>
      </c>
      <c r="I226" s="407" t="s">
        <v>3150</v>
      </c>
      <c r="J226" s="448"/>
      <c r="K226" s="137"/>
    </row>
    <row r="227" spans="1:11" ht="70.95" customHeight="1" thickBot="1" x14ac:dyDescent="0.3">
      <c r="A227" s="148"/>
      <c r="B227" s="849"/>
      <c r="C227" s="437">
        <v>203</v>
      </c>
      <c r="D227" s="414">
        <v>2</v>
      </c>
      <c r="E227" s="515" t="s">
        <v>204</v>
      </c>
      <c r="F227" s="408" t="str">
        <f>_xlfn.IFNA(IF(VLOOKUP(E227,Languages!$A:$D,1,TRUE)=E227,VLOOKUP(E227,Languages!$A:$D,Summary!$C$7,TRUE),NA()),"")</f>
        <v>Kyberpoikkeamista saadut kokemukset käsitellään ja toimista otetaan opiksi (lessons learned). Korjaavia toimenpiteitä toteutetaan, mukaan lukien toimintasuunnitelmien päivittäminen.</v>
      </c>
      <c r="G227" s="483" t="s">
        <v>3204</v>
      </c>
      <c r="H227" s="407" t="s">
        <v>3369</v>
      </c>
      <c r="I227" s="407" t="s">
        <v>3151</v>
      </c>
      <c r="J227" s="448"/>
      <c r="K227" s="137"/>
    </row>
    <row r="228" spans="1:11" ht="70.95" customHeight="1" thickBot="1" x14ac:dyDescent="0.3">
      <c r="A228" s="148"/>
      <c r="B228" s="849"/>
      <c r="C228" s="437">
        <v>204</v>
      </c>
      <c r="D228" s="414">
        <v>3</v>
      </c>
      <c r="E228" s="515" t="s">
        <v>205</v>
      </c>
      <c r="F228" s="408" t="str">
        <f>_xlfn.IFNA(IF(VLOOKUP(E228,Languages!$A:$D,1,TRUE)=E228,VLOOKUP(E228,Languages!$A:$D,Summary!$C$7,TRUE),NA()),"")</f>
        <v>Kyberpoikkeamien juurisyyt analysoidaan ja korjaavia toimenpiteitä toteutetaan, mukaan lukien toimintasuunnitelmien päivittäminen.</v>
      </c>
      <c r="G228" s="483" t="s">
        <v>3204</v>
      </c>
      <c r="H228" s="407" t="s">
        <v>3369</v>
      </c>
      <c r="I228" s="407" t="s">
        <v>3151</v>
      </c>
      <c r="J228" s="448"/>
      <c r="K228" s="137"/>
    </row>
    <row r="229" spans="1:11" ht="70.95" customHeight="1" thickBot="1" x14ac:dyDescent="0.3">
      <c r="A229" s="148"/>
      <c r="B229" s="849"/>
      <c r="C229" s="437">
        <v>205</v>
      </c>
      <c r="D229" s="414">
        <v>3</v>
      </c>
      <c r="E229" s="515" t="s">
        <v>206</v>
      </c>
      <c r="F229" s="408" t="str">
        <f>_xlfn.IFNA(IF(VLOOKUP(E229,Languages!$A:$D,1,TRUE)=E229,VLOOKUP(E229,Languages!$A:$D,Summary!$C$7,TRUE),NA()),"")</f>
        <v>Kyberpoikkeamiin reagointi koordinoidaan soveltuvin osin toimittajien, viranomaisten ja muiden ulkopuolisten tahojen kanssa. Tähän kuuluu tukitoimet todistusaineiston keräämiselle ja säilyttämiselle.</v>
      </c>
      <c r="G229" s="483" t="s">
        <v>1537</v>
      </c>
      <c r="H229" s="407"/>
      <c r="I229" s="407" t="s">
        <v>1537</v>
      </c>
      <c r="J229" s="448"/>
      <c r="K229" s="137"/>
    </row>
    <row r="230" spans="1:11" ht="70.95" customHeight="1" thickBot="1" x14ac:dyDescent="0.3">
      <c r="A230" s="148"/>
      <c r="B230" s="849"/>
      <c r="C230" s="437">
        <v>206</v>
      </c>
      <c r="D230" s="414">
        <v>3</v>
      </c>
      <c r="E230" s="515" t="s">
        <v>876</v>
      </c>
      <c r="F230" s="408" t="str">
        <f>_xlfn.IFNA(IF(VLOOKUP(E230,Languages!$A:$D,1,TRUE)=E230,VLOOKUP(E230,Languages!$A:$D,Summary!$C$7,TRUE),NA()),"")</f>
        <v>Kyberpoikkeamien käsittelyyn ja reagointiin osallistuvat työntekijät ottavat osaa yhteisiin harjoituksiin muiden organisaatioiden kanssa (esim. työpöytäharjoitukset, simulaatiot).</v>
      </c>
      <c r="G230" s="484">
        <v>43</v>
      </c>
      <c r="H230" s="407" t="s">
        <v>3257</v>
      </c>
      <c r="I230" s="407" t="s">
        <v>3152</v>
      </c>
      <c r="J230" s="448"/>
      <c r="K230" s="137"/>
    </row>
    <row r="231" spans="1:11" ht="70.95" customHeight="1" thickBot="1" x14ac:dyDescent="0.3">
      <c r="A231" s="148"/>
      <c r="B231" s="849"/>
      <c r="C231" s="437">
        <v>207</v>
      </c>
      <c r="D231" s="414">
        <v>3</v>
      </c>
      <c r="E231" s="515" t="s">
        <v>2270</v>
      </c>
      <c r="F231" s="408" t="str">
        <f>_xlfn.IFNA(IF(VLOOKUP(E231,Languages!$A:$D,1,TRUE)=E231,VLOOKUP(E231,Languages!$A:$D,Summary!$C$7,TRUE),NA()),"")</f>
        <v>Kyberpoikkeamiin reagoinnissa noudatetaan ennalta määriteltyjä toimintatiloja [kts. SITUATION-3g].</v>
      </c>
      <c r="G231" s="484">
        <v>42</v>
      </c>
      <c r="H231" s="407" t="s">
        <v>3256</v>
      </c>
      <c r="I231" s="407" t="s">
        <v>3149</v>
      </c>
      <c r="J231" s="448"/>
      <c r="K231" s="137"/>
    </row>
    <row r="232" spans="1:11" ht="70.95" customHeight="1" thickBot="1" x14ac:dyDescent="0.3">
      <c r="A232" s="148"/>
      <c r="B232" s="849"/>
      <c r="C232" s="437">
        <v>208</v>
      </c>
      <c r="D232" s="414">
        <v>1</v>
      </c>
      <c r="E232" s="515" t="s">
        <v>207</v>
      </c>
      <c r="F232" s="408" t="str">
        <f>_xlfn.IFNA(IF(VLOOKUP(E232,Languages!$A:$D,1,TRUE)=E232,VLOOKUP(E232,Languages!$A:$D,Summary!$C$7,TRUE),NA()),"")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G232" s="484">
        <v>44</v>
      </c>
      <c r="H232" s="407" t="s">
        <v>3230</v>
      </c>
      <c r="I232" s="407" t="s">
        <v>3153</v>
      </c>
      <c r="J232" s="448"/>
      <c r="K232" s="137"/>
    </row>
    <row r="233" spans="1:11" ht="70.95" customHeight="1" thickBot="1" x14ac:dyDescent="0.3">
      <c r="A233" s="148"/>
      <c r="B233" s="849"/>
      <c r="C233" s="437">
        <v>209</v>
      </c>
      <c r="D233" s="414">
        <v>1</v>
      </c>
      <c r="E233" s="515" t="s">
        <v>208</v>
      </c>
      <c r="F233" s="408" t="str">
        <f>_xlfn.IFNA(IF(VLOOKUP(E233,Languages!$A:$D,1,TRUE)=E233,VLOOKUP(E233,Languages!$A:$D,Summary!$C$7,TRUE),NA()),"")</f>
        <v>Tiedoista on saatavilla varmuuskopiot, joita testaan. Tasolla 1 tämän ei tarvitse olla systemaattista ja säännöllistä.</v>
      </c>
      <c r="G233" s="484">
        <v>45</v>
      </c>
      <c r="H233" s="407" t="s">
        <v>3231</v>
      </c>
      <c r="I233" s="407" t="s">
        <v>3154</v>
      </c>
      <c r="J233" s="448"/>
      <c r="K233" s="137"/>
    </row>
    <row r="234" spans="1:11" ht="70.95" customHeight="1" thickBot="1" x14ac:dyDescent="0.3">
      <c r="A234" s="148"/>
      <c r="B234" s="849"/>
      <c r="C234" s="437">
        <v>210</v>
      </c>
      <c r="D234" s="414">
        <v>1</v>
      </c>
      <c r="E234" s="515" t="s">
        <v>209</v>
      </c>
      <c r="F234" s="408" t="str">
        <f>_xlfn.IFNA(IF(VLOOKUP(E234,Languages!$A:$D,1,TRUE)=E234,VLOOKUP(E234,Languages!$A:$D,Summary!$C$7,TRUE),NA()),"")</f>
        <v>Varaosia tarvitsevat IT-laitteet (ja mahdolliset OT-laitteet) on tunnistettu. Tasolla 1 tämän ei tarvitse olla systemaattista ja säännöllistä.</v>
      </c>
      <c r="G234" s="484">
        <v>46</v>
      </c>
      <c r="H234" s="407" t="s">
        <v>3271</v>
      </c>
      <c r="I234" s="407" t="s">
        <v>3155</v>
      </c>
      <c r="J234" s="448"/>
      <c r="K234" s="137"/>
    </row>
    <row r="235" spans="1:11" ht="70.95" customHeight="1" thickBot="1" x14ac:dyDescent="0.3">
      <c r="A235" s="148"/>
      <c r="B235" s="849"/>
      <c r="C235" s="437">
        <v>211</v>
      </c>
      <c r="D235" s="414">
        <v>2</v>
      </c>
      <c r="E235" s="515" t="s">
        <v>210</v>
      </c>
      <c r="F235" s="408" t="str">
        <f>_xlfn.IFNA(IF(VLOOKUP(E235,Languages!$A:$D,1,TRUE)=E235,VLOOKUP(E235,Languages!$A:$D,Summary!$C$7,TRUE),NA()),"")</f>
        <v>Jatkuvuussuunnitelmat sisältävät arviot mahdollisten kyberpoikkeamien vaikutuksista.</v>
      </c>
      <c r="G235" s="484">
        <v>44</v>
      </c>
      <c r="H235" s="407" t="s">
        <v>3230</v>
      </c>
      <c r="I235" s="407" t="s">
        <v>3153</v>
      </c>
      <c r="J235" s="448"/>
      <c r="K235" s="137"/>
    </row>
    <row r="236" spans="1:11" ht="70.95" customHeight="1" thickBot="1" x14ac:dyDescent="0.3">
      <c r="A236" s="148"/>
      <c r="B236" s="849"/>
      <c r="C236" s="437">
        <v>212</v>
      </c>
      <c r="D236" s="414">
        <v>2</v>
      </c>
      <c r="E236" s="515" t="s">
        <v>211</v>
      </c>
      <c r="F236" s="408" t="str">
        <f>_xlfn.IFNA(IF(VLOOKUP(E236,Languages!$A:$D,1,TRUE)=E236,VLOOKUP(E236,Languages!$A:$D,Summary!$C$7,TRUE),NA()),"")</f>
        <v>Jatkuvuussuunnitelmissa on tunnistettu ja dokumentoitu ne laitteet, ohjelmistot ja tietovarannot sekä toiminnat, jotka minimissään tarvitaan toiminnon toiminnan ylläpitämiseksi.</v>
      </c>
      <c r="G236" s="484">
        <v>44</v>
      </c>
      <c r="H236" s="407" t="s">
        <v>3230</v>
      </c>
      <c r="I236" s="407" t="s">
        <v>3153</v>
      </c>
      <c r="J236" s="448"/>
      <c r="K236" s="137"/>
    </row>
    <row r="237" spans="1:11" ht="70.95" customHeight="1" thickBot="1" x14ac:dyDescent="0.3">
      <c r="A237" s="148"/>
      <c r="B237" s="849"/>
      <c r="C237" s="437">
        <v>213</v>
      </c>
      <c r="D237" s="414">
        <v>2</v>
      </c>
      <c r="E237" s="515" t="s">
        <v>212</v>
      </c>
      <c r="F237" s="408" t="str">
        <f>_xlfn.IFNA(IF(VLOOKUP(E237,Languages!$A:$D,1,TRUE)=E237,VLOOKUP(E237,Languages!$A:$D,Summary!$C$7,TRUE),NA()),"")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G237" s="483" t="s">
        <v>3205</v>
      </c>
      <c r="H237" s="407" t="s">
        <v>3373</v>
      </c>
      <c r="I237" s="407" t="s">
        <v>3156</v>
      </c>
      <c r="J237" s="448"/>
      <c r="K237" s="137"/>
    </row>
    <row r="238" spans="1:11" ht="70.95" customHeight="1" thickBot="1" x14ac:dyDescent="0.3">
      <c r="A238" s="148"/>
      <c r="B238" s="849"/>
      <c r="C238" s="437">
        <v>214</v>
      </c>
      <c r="D238" s="414">
        <v>2</v>
      </c>
      <c r="E238" s="515" t="s">
        <v>213</v>
      </c>
      <c r="F238" s="408" t="str">
        <f>_xlfn.IFNA(IF(VLOOKUP(E238,Languages!$A:$D,1,TRUE)=E238,VLOOKUP(E238,Languages!$A:$D,Summary!$C$7,TRUE),NA()),"")</f>
        <v>Jatkuvuussuunnitelmiin kuuluu toipumisajan ("RTO, Recovery Time Objective") ja toipumispisteen ("Recovery Point Objective, RPO") määrittely toiminnon kannalta tärkeille laitteille, ohjelmistoille ja tietovarannoille.</v>
      </c>
      <c r="G238" s="484">
        <v>44</v>
      </c>
      <c r="H238" s="407" t="s">
        <v>3230</v>
      </c>
      <c r="I238" s="407" t="s">
        <v>3153</v>
      </c>
      <c r="J238" s="448"/>
      <c r="K238" s="137"/>
    </row>
    <row r="239" spans="1:11" ht="70.95" customHeight="1" thickBot="1" x14ac:dyDescent="0.3">
      <c r="A239" s="148"/>
      <c r="B239" s="849"/>
      <c r="C239" s="437">
        <v>215</v>
      </c>
      <c r="D239" s="414">
        <v>2</v>
      </c>
      <c r="E239" s="515" t="s">
        <v>877</v>
      </c>
      <c r="F239" s="408" t="str">
        <f>_xlfn.IFNA(IF(VLOOKUP(E239,Languages!$A:$D,1,TRUE)=E239,VLOOKUP(E239,Languages!$A:$D,Summary!$C$7,TRUE),NA()),"")</f>
        <v>Jatkuvuussuunnitelman käyttöönottamisen kriteerit kyberpoikkeamatilanteissa on määritetty ja viestitty poikkeamien käsittelystä ja valmiussuunnitelmista vastuussa oleville työntekijöille.</v>
      </c>
      <c r="G239" s="483" t="s">
        <v>1537</v>
      </c>
      <c r="H239" s="407"/>
      <c r="I239" s="407" t="s">
        <v>1537</v>
      </c>
      <c r="J239" s="448"/>
      <c r="K239" s="137"/>
    </row>
    <row r="240" spans="1:11" ht="70.95" customHeight="1" thickBot="1" x14ac:dyDescent="0.3">
      <c r="A240" s="148"/>
      <c r="B240" s="849"/>
      <c r="C240" s="437">
        <v>216</v>
      </c>
      <c r="D240" s="414">
        <v>2</v>
      </c>
      <c r="E240" s="515" t="s">
        <v>878</v>
      </c>
      <c r="F240" s="408" t="str">
        <f>_xlfn.IFNA(IF(VLOOKUP(E240,Languages!$A:$D,1,TRUE)=E240,VLOOKUP(E240,Languages!$A:$D,Summary!$C$7,TRUE),NA()),"")</f>
        <v>Jatkuvuussuunnitelmat testataan arvioimalla ja/tai harjoittelemalla aika ajoin ja määriteltyjen tilanteiden kuten järjestelmämuutosten tai ulkoisten tapahtumien yhteydessä.</v>
      </c>
      <c r="G240" s="484">
        <v>47</v>
      </c>
      <c r="H240" s="407" t="s">
        <v>3272</v>
      </c>
      <c r="I240" s="407" t="s">
        <v>3157</v>
      </c>
      <c r="J240" s="448"/>
      <c r="K240" s="137"/>
    </row>
    <row r="241" spans="1:11" ht="70.95" customHeight="1" thickBot="1" x14ac:dyDescent="0.3">
      <c r="A241" s="148"/>
      <c r="B241" s="849"/>
      <c r="C241" s="437">
        <v>217</v>
      </c>
      <c r="D241" s="414">
        <v>2</v>
      </c>
      <c r="E241" s="515" t="s">
        <v>879</v>
      </c>
      <c r="F241" s="408" t="str">
        <f>_xlfn.IFNA(IF(VLOOKUP(E241,Languages!$A:$D,1,TRUE)=E241,VLOOKUP(E241,Languages!$A:$D,Summary!$C$7,TRUE),NA()),"")</f>
        <v xml:space="preserve"> Varmuuskopiota suojaavat kyberturvallisuus kontrollit / hallintakeinot ovat yhtä hyvät tai perusteellisemmat kuin kontrollit, jotka suojaavat varmuuskopioitavaa tietoa.</v>
      </c>
      <c r="G241" s="484">
        <v>45</v>
      </c>
      <c r="H241" s="407" t="s">
        <v>3231</v>
      </c>
      <c r="I241" s="407" t="s">
        <v>3154</v>
      </c>
      <c r="J241" s="448"/>
      <c r="K241" s="137"/>
    </row>
    <row r="242" spans="1:11" ht="70.95" customHeight="1" thickBot="1" x14ac:dyDescent="0.3">
      <c r="A242" s="148"/>
      <c r="B242" s="849"/>
      <c r="C242" s="437">
        <v>218</v>
      </c>
      <c r="D242" s="414">
        <v>2</v>
      </c>
      <c r="E242" s="515" t="s">
        <v>880</v>
      </c>
      <c r="F242" s="408" t="str">
        <f>_xlfn.IFNA(IF(VLOOKUP(E242,Languages!$A:$D,1,TRUE)=E242,VLOOKUP(E242,Languages!$A:$D,Summary!$C$7,TRUE),NA()),"")</f>
        <v>Varmuuskopiot on erotettu sekä loogisesti että fyysisesti varmuuskopioidusta tiedosta.</v>
      </c>
      <c r="G242" s="484">
        <v>45</v>
      </c>
      <c r="H242" s="407" t="s">
        <v>3231</v>
      </c>
      <c r="I242" s="407" t="s">
        <v>3154</v>
      </c>
      <c r="J242" s="448"/>
      <c r="K242" s="137"/>
    </row>
    <row r="243" spans="1:11" ht="70.95" customHeight="1" thickBot="1" x14ac:dyDescent="0.3">
      <c r="A243" s="148"/>
      <c r="B243" s="849"/>
      <c r="C243" s="437">
        <v>219</v>
      </c>
      <c r="D243" s="414">
        <v>2</v>
      </c>
      <c r="E243" s="515" t="s">
        <v>881</v>
      </c>
      <c r="F243" s="408" t="str">
        <f>_xlfn.IFNA(IF(VLOOKUP(E243,Languages!$A:$D,1,TRUE)=E243,VLOOKUP(E243,Languages!$A:$D,Summary!$C$7,TRUE),NA()),"")</f>
        <v>Varaosia on saatavilla niitä tarvitseviin IT-laitteisiin (ja mahdollisiin OT-laitteisiin).</v>
      </c>
      <c r="G243" s="484">
        <v>46</v>
      </c>
      <c r="H243" s="407" t="s">
        <v>3271</v>
      </c>
      <c r="I243" s="407" t="s">
        <v>3155</v>
      </c>
      <c r="J243" s="448"/>
      <c r="K243" s="137"/>
    </row>
    <row r="244" spans="1:11" ht="70.95" customHeight="1" thickBot="1" x14ac:dyDescent="0.3">
      <c r="A244" s="148"/>
      <c r="B244" s="849"/>
      <c r="C244" s="437">
        <v>220</v>
      </c>
      <c r="D244" s="414">
        <v>3</v>
      </c>
      <c r="E244" s="515" t="s">
        <v>882</v>
      </c>
      <c r="F244" s="408" t="str">
        <f>_xlfn.IFNA(IF(VLOOKUP(E244,Languages!$A:$D,1,TRUE)=E244,VLOOKUP(E244,Languages!$A:$D,Summary!$C$7,TRUE),NA()),"")</f>
        <v>Jatkuvuussuunnitelmissa on huomioitu tunnistetut riskit ja organisaation uhkaprofiili [kts. THREAT-2e], jotta katetaan tunnistetut riskikategoriat ja uhat.</v>
      </c>
      <c r="G244" s="484">
        <v>44</v>
      </c>
      <c r="H244" s="407" t="s">
        <v>3230</v>
      </c>
      <c r="I244" s="407" t="s">
        <v>3153</v>
      </c>
      <c r="J244" s="448"/>
      <c r="K244" s="137"/>
    </row>
    <row r="245" spans="1:11" ht="70.95" customHeight="1" thickBot="1" x14ac:dyDescent="0.3">
      <c r="A245" s="148"/>
      <c r="B245" s="849"/>
      <c r="C245" s="437">
        <v>221</v>
      </c>
      <c r="D245" s="414">
        <v>3</v>
      </c>
      <c r="E245" s="515" t="s">
        <v>883</v>
      </c>
      <c r="F245" s="408" t="str">
        <f>_xlfn.IFNA(IF(VLOOKUP(E245,Languages!$A:$D,1,TRUE)=E245,VLOOKUP(E245,Languages!$A:$D,Summary!$C$7,TRUE),NA()),"")</f>
        <v>Jatkuvuusharjoituksiin sisältyy korkean prioriteetin riskeihin varautuminen.</v>
      </c>
      <c r="G245" s="484">
        <v>47</v>
      </c>
      <c r="H245" s="407" t="s">
        <v>3272</v>
      </c>
      <c r="I245" s="407" t="s">
        <v>3157</v>
      </c>
      <c r="J245" s="448"/>
      <c r="K245" s="137"/>
    </row>
    <row r="246" spans="1:11" ht="70.95" customHeight="1" thickBot="1" x14ac:dyDescent="0.3">
      <c r="A246" s="148"/>
      <c r="B246" s="849"/>
      <c r="C246" s="437">
        <v>222</v>
      </c>
      <c r="D246" s="414">
        <v>3</v>
      </c>
      <c r="E246" s="515" t="s">
        <v>884</v>
      </c>
      <c r="F246" s="408" t="str">
        <f>_xlfn.IFNA(IF(VLOOKUP(E246,Languages!$A:$D,1,TRUE)=E246,VLOOKUP(E246,Languages!$A:$D,Summary!$C$7,TRUE),NA()),"")</f>
        <v>Jatkuvuussuunnitelmien testauksesta tai tositilanteista saatuja havaintoja verrataan asetettuihin toipumistavoitteisiin ja suunnitelmia kehitetään näiden havaintojen perusteella.</v>
      </c>
      <c r="G246" s="483" t="s">
        <v>1537</v>
      </c>
      <c r="H246" s="407"/>
      <c r="I246" s="407" t="s">
        <v>1537</v>
      </c>
      <c r="J246" s="448"/>
      <c r="K246" s="137"/>
    </row>
    <row r="247" spans="1:11" ht="70.95" customHeight="1" thickBot="1" x14ac:dyDescent="0.3">
      <c r="A247" s="148"/>
      <c r="B247" s="849"/>
      <c r="C247" s="437">
        <v>223</v>
      </c>
      <c r="D247" s="414">
        <v>3</v>
      </c>
      <c r="E247" s="515" t="s">
        <v>885</v>
      </c>
      <c r="F247" s="408" t="str">
        <f>_xlfn.IFNA(IF(VLOOKUP(E247,Languages!$A:$D,1,TRUE)=E247,VLOOKUP(E247,Languages!$A:$D,Summary!$C$7,TRUE),NA()),"")</f>
        <v>Jatkuvuussuunnitelmien sisältö tarkastetaan ja päivitetään määräajoin.</v>
      </c>
      <c r="G247" s="484">
        <v>44</v>
      </c>
      <c r="H247" s="407" t="s">
        <v>3230</v>
      </c>
      <c r="I247" s="407" t="s">
        <v>3153</v>
      </c>
      <c r="J247" s="448"/>
      <c r="K247" s="137"/>
    </row>
    <row r="248" spans="1:11" ht="70.95" customHeight="1" thickBot="1" x14ac:dyDescent="0.3">
      <c r="A248" s="148"/>
      <c r="B248" s="849"/>
      <c r="C248" s="437">
        <v>224</v>
      </c>
      <c r="D248" s="414">
        <v>2</v>
      </c>
      <c r="E248" s="515" t="s">
        <v>887</v>
      </c>
      <c r="F248" s="408" t="str">
        <f>_xlfn.IFNA(IF(VLOOKUP(E248,Languages!$A:$D,1,TRUE)=E248,VLOOKUP(E248,Languages!$A:$D,Summary!$C$7,TRUE),NA()),"")</f>
        <v>RESPONSE-osion toimintaa varten on määritetty dokumentoidut toimintatavat, joita noudatetaan ja päivitetään säännöllisesti.</v>
      </c>
      <c r="G248" s="483" t="s">
        <v>1537</v>
      </c>
      <c r="H248" s="407"/>
      <c r="I248" s="407" t="s">
        <v>1537</v>
      </c>
      <c r="J248" s="448"/>
      <c r="K248" s="137"/>
    </row>
    <row r="249" spans="1:11" ht="70.95" customHeight="1" thickBot="1" x14ac:dyDescent="0.3">
      <c r="A249" s="148"/>
      <c r="B249" s="849"/>
      <c r="C249" s="437">
        <v>225</v>
      </c>
      <c r="D249" s="414">
        <v>2</v>
      </c>
      <c r="E249" s="515" t="s">
        <v>888</v>
      </c>
      <c r="F249" s="408" t="str">
        <f>_xlfn.IFNA(IF(VLOOKUP(E249,Languages!$A:$D,1,TRUE)=E249,VLOOKUP(E249,Languages!$A:$D,Summary!$C$7,TRUE),NA()),"")</f>
        <v>RESPONSE-osion toimintaa varten on tarjolla riittävät resurssit (henkilöstö, rahoitus ja työkalut).</v>
      </c>
      <c r="G249" s="483" t="s">
        <v>1537</v>
      </c>
      <c r="H249" s="407"/>
      <c r="I249" s="407" t="s">
        <v>1537</v>
      </c>
      <c r="J249" s="448"/>
      <c r="K249" s="137"/>
    </row>
    <row r="250" spans="1:11" ht="70.95" customHeight="1" thickBot="1" x14ac:dyDescent="0.3">
      <c r="A250" s="148"/>
      <c r="B250" s="849"/>
      <c r="C250" s="437">
        <v>226</v>
      </c>
      <c r="D250" s="414">
        <v>3</v>
      </c>
      <c r="E250" s="515" t="s">
        <v>889</v>
      </c>
      <c r="F250" s="408" t="str">
        <f>_xlfn.IFNA(IF(VLOOKUP(E250,Languages!$A:$D,1,TRUE)=E250,VLOOKUP(E250,Languages!$A:$D,Summary!$C$7,TRUE),NA()),"")</f>
        <v>RESPONSE-osion toimintaa ohjataan vaatimuksilla, jotka on asetettu organisaation johtotason politiikassa (tai vastaavassa ohjeistuksessa).</v>
      </c>
      <c r="G250" s="483" t="s">
        <v>1537</v>
      </c>
      <c r="H250" s="407"/>
      <c r="I250" s="407" t="s">
        <v>1537</v>
      </c>
      <c r="J250" s="448"/>
      <c r="K250" s="137"/>
    </row>
    <row r="251" spans="1:11" ht="70.95" customHeight="1" thickBot="1" x14ac:dyDescent="0.3">
      <c r="A251" s="148"/>
      <c r="B251" s="849"/>
      <c r="C251" s="437">
        <v>227</v>
      </c>
      <c r="D251" s="414">
        <v>3</v>
      </c>
      <c r="E251" s="515" t="s">
        <v>890</v>
      </c>
      <c r="F251" s="408" t="str">
        <f>_xlfn.IFNA(IF(VLOOKUP(E251,Languages!$A:$D,1,TRUE)=E251,VLOOKUP(E251,Languages!$A:$D,Summary!$C$7,TRUE),NA()),"")</f>
        <v>RESPONSE-osion toimintaa suorittaville työntekijöille on määritelty vastuut, velvoitteet ja valtuutukset tehtäviensä suorittamista varten.</v>
      </c>
      <c r="G251" s="483" t="s">
        <v>1537</v>
      </c>
      <c r="H251" s="407"/>
      <c r="I251" s="407" t="s">
        <v>1537</v>
      </c>
      <c r="J251" s="448"/>
      <c r="K251" s="137"/>
    </row>
    <row r="252" spans="1:11" ht="70.95" customHeight="1" thickBot="1" x14ac:dyDescent="0.3">
      <c r="A252" s="148"/>
      <c r="B252" s="849"/>
      <c r="C252" s="437">
        <v>228</v>
      </c>
      <c r="D252" s="414">
        <v>3</v>
      </c>
      <c r="E252" s="515" t="s">
        <v>891</v>
      </c>
      <c r="F252" s="408" t="str">
        <f>_xlfn.IFNA(IF(VLOOKUP(E252,Languages!$A:$D,1,TRUE)=E252,VLOOKUP(E252,Languages!$A:$D,Summary!$C$7,TRUE),NA()),"")</f>
        <v>RESPONSE-osion toimintaa suorittavilla työntekijöillä on riittävät tiedot ja taidot tehtäviensä suorittamiseen.</v>
      </c>
      <c r="G252" s="483" t="s">
        <v>1537</v>
      </c>
      <c r="H252" s="407"/>
      <c r="I252" s="407" t="s">
        <v>1537</v>
      </c>
      <c r="J252" s="448"/>
      <c r="K252" s="137"/>
    </row>
    <row r="253" spans="1:11" ht="70.95" customHeight="1" thickBot="1" x14ac:dyDescent="0.3">
      <c r="A253" s="148"/>
      <c r="B253" s="849"/>
      <c r="C253" s="437">
        <v>229</v>
      </c>
      <c r="D253" s="414">
        <v>3</v>
      </c>
      <c r="E253" s="515" t="s">
        <v>892</v>
      </c>
      <c r="F253" s="408" t="str">
        <f>_xlfn.IFNA(IF(VLOOKUP(E253,Languages!$A:$D,1,TRUE)=E253,VLOOKUP(E253,Languages!$A:$D,Summary!$C$7,TRUE),NA()),"")</f>
        <v>RESPONSE-osion toiminnan vaikuttavuutta arvioidaan ja seurataan.</v>
      </c>
      <c r="G253" s="483" t="s">
        <v>1537</v>
      </c>
      <c r="H253" s="407"/>
      <c r="I253" s="407" t="s">
        <v>1537</v>
      </c>
      <c r="J253" s="448"/>
      <c r="K253" s="137"/>
    </row>
    <row r="254" spans="1:11" ht="70.95" customHeight="1" thickBot="1" x14ac:dyDescent="0.3">
      <c r="A254" s="148"/>
      <c r="B254" s="849"/>
      <c r="C254" s="437">
        <v>230</v>
      </c>
      <c r="D254" s="414">
        <v>1</v>
      </c>
      <c r="E254" s="515" t="s">
        <v>8</v>
      </c>
      <c r="F254" s="408" t="str">
        <f>_xlfn.IFNA(IF(VLOOKUP(E254,Languages!$A:$D,1,TRUE)=E254,VLOOKUP(E254,Languages!$A:$D,Summary!$C$7,TRUE),NA()),"")</f>
        <v>Organisaation kyberriskienhallintaa ohjaa suunnitelma (esimerkiksi strategia tai vastaava johtotason politiikka). Tasolla 1 sen kehittämisen ja ylläpidon ei tarvitse olla systemaattista ja säännöllistä.</v>
      </c>
      <c r="G254" s="484">
        <v>17</v>
      </c>
      <c r="H254" s="407" t="s">
        <v>3247</v>
      </c>
      <c r="I254" s="407" t="s">
        <v>3158</v>
      </c>
      <c r="J254" s="448"/>
      <c r="K254" s="137"/>
    </row>
    <row r="255" spans="1:11" ht="70.95" customHeight="1" thickBot="1" x14ac:dyDescent="0.3">
      <c r="A255" s="148"/>
      <c r="B255" s="849"/>
      <c r="C255" s="437">
        <v>231</v>
      </c>
      <c r="D255" s="414">
        <v>2</v>
      </c>
      <c r="E255" s="515" t="s">
        <v>9</v>
      </c>
      <c r="F255" s="408" t="str">
        <f>_xlfn.IFNA(IF(VLOOKUP(E255,Languages!$A:$D,1,TRUE)=E255,VLOOKUP(E255,Languages!$A:$D,Summary!$C$7,TRUE),NA()),"")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G255" s="484">
        <v>17</v>
      </c>
      <c r="H255" s="407" t="s">
        <v>3247</v>
      </c>
      <c r="I255" s="407" t="s">
        <v>3158</v>
      </c>
      <c r="J255" s="448"/>
      <c r="K255" s="137"/>
    </row>
    <row r="256" spans="1:11" ht="70.95" customHeight="1" thickBot="1" x14ac:dyDescent="0.3">
      <c r="A256" s="148"/>
      <c r="B256" s="849"/>
      <c r="C256" s="437">
        <v>232</v>
      </c>
      <c r="D256" s="414">
        <v>2</v>
      </c>
      <c r="E256" s="515" t="s">
        <v>10</v>
      </c>
      <c r="F256" s="408" t="str">
        <f>_xlfn.IFNA(IF(VLOOKUP(E256,Languages!$A:$D,1,TRUE)=E256,VLOOKUP(E256,Languages!$A:$D,Summary!$C$7,TRUE),NA()),"")</f>
        <v>Kyberriskienhallintaohjelma on määritelty ja sitä ylläpidetään. Se määrittää kyberriskienhallintatoimet, jotka perustuvat organisaation kyberriskienhallintastrategiaan / toimintasuunnitelmaan.</v>
      </c>
      <c r="G256" s="484">
        <v>17</v>
      </c>
      <c r="H256" s="407" t="s">
        <v>3247</v>
      </c>
      <c r="I256" s="407" t="s">
        <v>3158</v>
      </c>
      <c r="J256" s="448"/>
      <c r="K256" s="137"/>
    </row>
    <row r="257" spans="1:11" ht="70.95" customHeight="1" thickBot="1" x14ac:dyDescent="0.3">
      <c r="A257" s="148"/>
      <c r="B257" s="849"/>
      <c r="C257" s="437">
        <v>233</v>
      </c>
      <c r="D257" s="414">
        <v>2</v>
      </c>
      <c r="E257" s="515" t="s">
        <v>12</v>
      </c>
      <c r="F257" s="408" t="str">
        <f>_xlfn.IFNA(IF(VLOOKUP(E257,Languages!$A:$D,1,TRUE)=E257,VLOOKUP(E257,Languages!$A:$D,Summary!$C$7,TRUE),NA()),"")</f>
        <v>Kyberriskienhallinnan toimenpiteistä jaetaan tietoa soveltuville sidosryhmille.</v>
      </c>
      <c r="G257" s="483" t="s">
        <v>1537</v>
      </c>
      <c r="H257" s="407"/>
      <c r="I257" s="407" t="s">
        <v>1537</v>
      </c>
      <c r="J257" s="448"/>
      <c r="K257" s="137"/>
    </row>
    <row r="258" spans="1:11" ht="70.95" customHeight="1" thickBot="1" x14ac:dyDescent="0.3">
      <c r="A258" s="148"/>
      <c r="B258" s="849"/>
      <c r="C258" s="437">
        <v>234</v>
      </c>
      <c r="D258" s="414">
        <v>2</v>
      </c>
      <c r="E258" s="515" t="s">
        <v>14</v>
      </c>
      <c r="F258" s="408" t="str">
        <f>_xlfn.IFNA(IF(VLOOKUP(E258,Languages!$A:$D,1,TRUE)=E258,VLOOKUP(E258,Languages!$A:$D,Summary!$C$7,TRUE),NA()),"")</f>
        <v>Kyberriskienhallintaa varten on määritetty hallintamalli (ref. "governance"), jota ylläpidetään säännöllisesti. Hallintamalliin kuuluvat mm. riskienhallinnan vastuut, velvollisuudet ja päätöksentekorakenteet.</v>
      </c>
      <c r="G258" s="484">
        <v>18</v>
      </c>
      <c r="H258" s="407" t="s">
        <v>3265</v>
      </c>
      <c r="I258" s="407" t="s">
        <v>3159</v>
      </c>
      <c r="J258" s="448"/>
      <c r="K258" s="137"/>
    </row>
    <row r="259" spans="1:11" ht="70.95" customHeight="1" thickBot="1" x14ac:dyDescent="0.3">
      <c r="A259" s="148"/>
      <c r="B259" s="849"/>
      <c r="C259" s="437">
        <v>235</v>
      </c>
      <c r="D259" s="414">
        <v>2</v>
      </c>
      <c r="E259" s="515" t="s">
        <v>16</v>
      </c>
      <c r="F259" s="408" t="str">
        <f>_xlfn.IFNA(IF(VLOOKUP(E259,Languages!$A:$D,1,TRUE)=E259,VLOOKUP(E259,Languages!$A:$D,Summary!$C$7,TRUE),NA()),"")</f>
        <v xml:space="preserve">Organisaation johto tukee aktiivisesti ja näkyvästi organisaation kyberriskienhallintaohjelmaa . </v>
      </c>
      <c r="G259" s="484">
        <v>18</v>
      </c>
      <c r="H259" s="407" t="s">
        <v>3265</v>
      </c>
      <c r="I259" s="407" t="s">
        <v>3159</v>
      </c>
      <c r="J259" s="448"/>
      <c r="K259" s="137"/>
    </row>
    <row r="260" spans="1:11" ht="70.95" customHeight="1" thickBot="1" x14ac:dyDescent="0.3">
      <c r="A260" s="148"/>
      <c r="B260" s="849"/>
      <c r="C260" s="437">
        <v>236</v>
      </c>
      <c r="D260" s="414">
        <v>3</v>
      </c>
      <c r="E260" s="515" t="s">
        <v>18</v>
      </c>
      <c r="F260" s="408" t="str">
        <f>_xlfn.IFNA(IF(VLOOKUP(E260,Languages!$A:$D,1,TRUE)=E260,VLOOKUP(E260,Languages!$A:$D,Summary!$C$7,TRUE),NA()),"")</f>
        <v>Organisaation kyberriskienhallinnan ohjelma on linjassa organisaation toiminta-ajatuksen (missio) ja tavoitteiden kanssa.</v>
      </c>
      <c r="G260" s="484">
        <v>17</v>
      </c>
      <c r="H260" s="407" t="s">
        <v>3247</v>
      </c>
      <c r="I260" s="407" t="s">
        <v>3158</v>
      </c>
      <c r="J260" s="448"/>
      <c r="K260" s="137"/>
    </row>
    <row r="261" spans="1:11" ht="70.95" customHeight="1" thickBot="1" x14ac:dyDescent="0.3">
      <c r="A261" s="148"/>
      <c r="B261" s="849"/>
      <c r="C261" s="437">
        <v>237</v>
      </c>
      <c r="D261" s="414">
        <v>3</v>
      </c>
      <c r="E261" s="515" t="s">
        <v>20</v>
      </c>
      <c r="F261" s="408" t="str">
        <f>_xlfn.IFNA(IF(VLOOKUP(E261,Languages!$A:$D,1,TRUE)=E261,VLOOKUP(E261,Languages!$A:$D,Summary!$C$7,TRUE),NA()),"")</f>
        <v>Kyberriskienhallintaohjelma on yhteensovitettu koko organisaation laajuisen riskienhallintaohjelman kanssa.</v>
      </c>
      <c r="G261" s="484">
        <v>17</v>
      </c>
      <c r="H261" s="407" t="s">
        <v>3247</v>
      </c>
      <c r="I261" s="407" t="s">
        <v>3158</v>
      </c>
      <c r="J261" s="448"/>
      <c r="K261" s="137"/>
    </row>
    <row r="262" spans="1:11" ht="70.95" customHeight="1" thickBot="1" x14ac:dyDescent="0.3">
      <c r="A262" s="148"/>
      <c r="B262" s="849"/>
      <c r="C262" s="437">
        <v>238</v>
      </c>
      <c r="D262" s="414">
        <v>1</v>
      </c>
      <c r="E262" s="515" t="s">
        <v>25</v>
      </c>
      <c r="F262" s="408" t="str">
        <f>_xlfn.IFNA(IF(VLOOKUP(E262,Languages!$A:$D,1,TRUE)=E262,VLOOKUP(E262,Languages!$A:$D,Summary!$C$7,TRUE),NA()),"")</f>
        <v>Kyberriskejä tunnistetaan. Tasolla 1 tämän ei tarvitse olla systemaattista ja säännöllistä.</v>
      </c>
      <c r="G262" s="484">
        <v>19</v>
      </c>
      <c r="H262" s="407" t="s">
        <v>1170</v>
      </c>
      <c r="I262" s="407" t="s">
        <v>3160</v>
      </c>
      <c r="J262" s="448"/>
      <c r="K262" s="137"/>
    </row>
    <row r="263" spans="1:11" ht="70.95" customHeight="1" thickBot="1" x14ac:dyDescent="0.3">
      <c r="A263" s="148"/>
      <c r="B263" s="849"/>
      <c r="C263" s="437">
        <v>239</v>
      </c>
      <c r="D263" s="414">
        <v>2</v>
      </c>
      <c r="E263" s="515" t="s">
        <v>27</v>
      </c>
      <c r="F263" s="408" t="str">
        <f>_xlfn.IFNA(IF(VLOOKUP(E263,Languages!$A:$D,1,TRUE)=E263,VLOOKUP(E263,Languages!$A:$D,Summary!$C$7,TRUE),NA()),"")</f>
        <v>Kyberriskien tunnistamiseen käytetään määriteltyjä menetelmiä.</v>
      </c>
      <c r="G263" s="484">
        <v>19</v>
      </c>
      <c r="H263" s="407" t="s">
        <v>1170</v>
      </c>
      <c r="I263" s="407" t="s">
        <v>3160</v>
      </c>
      <c r="J263" s="448"/>
      <c r="K263" s="137"/>
    </row>
    <row r="264" spans="1:11" ht="70.95" customHeight="1" thickBot="1" x14ac:dyDescent="0.3">
      <c r="A264" s="148"/>
      <c r="B264" s="849"/>
      <c r="C264" s="437">
        <v>240</v>
      </c>
      <c r="D264" s="414">
        <v>2</v>
      </c>
      <c r="E264" s="515" t="s">
        <v>29</v>
      </c>
      <c r="F264" s="408" t="str">
        <f>_xlfn.IFNA(IF(VLOOKUP(E264,Languages!$A:$D,1,TRUE)=E264,VLOOKUP(E264,Languages!$A:$D,Summary!$C$7,TRUE),NA()),"")</f>
        <v xml:space="preserve">Kyberriskien tunnistamiseen osallistuu soveltuvilta osin sidosryhmiä operatiivisista ja liiketoimintayksiköistä. </v>
      </c>
      <c r="G264" s="484">
        <v>19</v>
      </c>
      <c r="H264" s="407" t="s">
        <v>1170</v>
      </c>
      <c r="I264" s="407" t="s">
        <v>3160</v>
      </c>
      <c r="J264" s="448"/>
      <c r="K264" s="137"/>
    </row>
    <row r="265" spans="1:11" ht="70.95" customHeight="1" thickBot="1" x14ac:dyDescent="0.3">
      <c r="A265" s="148"/>
      <c r="B265" s="849"/>
      <c r="C265" s="437">
        <v>241</v>
      </c>
      <c r="D265" s="414">
        <v>2</v>
      </c>
      <c r="E265" s="515" t="s">
        <v>32</v>
      </c>
      <c r="F265" s="408" t="str">
        <f>_xlfn.IFNA(IF(VLOOKUP(E265,Languages!$A:$D,1,TRUE)=E265,VLOOKUP(E265,Languages!$A:$D,Summary!$C$7,TRUE),NA()),"")</f>
        <v>Tunnistetut kyberriskit jaetaan erillisiin kategorioihin, jotta riskejä voidaan hallita kategoriakohtaisesti (kategorioita voivat olla esimerkiksi tietovuodot, sisäiset virheet, ransomware tai OT-laitteiden kaappaus).</v>
      </c>
      <c r="G265" s="484">
        <v>20</v>
      </c>
      <c r="H265" s="407" t="s">
        <v>3248</v>
      </c>
      <c r="I265" s="407" t="s">
        <v>3161</v>
      </c>
      <c r="J265" s="448"/>
      <c r="K265" s="137"/>
    </row>
    <row r="266" spans="1:11" ht="70.95" customHeight="1" thickBot="1" x14ac:dyDescent="0.3">
      <c r="A266" s="148"/>
      <c r="B266" s="849"/>
      <c r="C266" s="437">
        <v>242</v>
      </c>
      <c r="D266" s="414">
        <v>2</v>
      </c>
      <c r="E266" s="515" t="s">
        <v>35</v>
      </c>
      <c r="F266" s="408" t="str">
        <f>_xlfn.IFNA(IF(VLOOKUP(E266,Languages!$A:$D,1,TRUE)=E266,VLOOKUP(E266,Languages!$A:$D,Summary!$C$7,TRUE),NA()),"")</f>
        <v>Kyberriskit ja kyberriskikategoriat dokumentoidaan riskirekisteriin (tai vastaavaan tietovarastoon).</v>
      </c>
      <c r="G266" s="484">
        <v>20</v>
      </c>
      <c r="H266" s="407" t="s">
        <v>3248</v>
      </c>
      <c r="I266" s="407" t="s">
        <v>3161</v>
      </c>
      <c r="J266" s="448"/>
      <c r="K266" s="137"/>
    </row>
    <row r="267" spans="1:11" ht="70.95" customHeight="1" thickBot="1" x14ac:dyDescent="0.3">
      <c r="A267" s="148"/>
      <c r="B267" s="849"/>
      <c r="C267" s="437">
        <v>243</v>
      </c>
      <c r="D267" s="414">
        <v>2</v>
      </c>
      <c r="E267" s="515" t="s">
        <v>847</v>
      </c>
      <c r="F267" s="408" t="str">
        <f>_xlfn.IFNA(IF(VLOOKUP(E267,Languages!$A:$D,1,TRUE)=E267,VLOOKUP(E267,Languages!$A:$D,Summary!$C$7,TRUE),NA()),"")</f>
        <v>Kyberriskeille ja kyberriskikategorioille on nimitetty omistajat.</v>
      </c>
      <c r="G267" s="484">
        <v>20</v>
      </c>
      <c r="H267" s="407" t="s">
        <v>3248</v>
      </c>
      <c r="I267" s="407" t="s">
        <v>3161</v>
      </c>
      <c r="J267" s="448"/>
      <c r="K267" s="137"/>
    </row>
    <row r="268" spans="1:11" ht="70.95" customHeight="1" thickBot="1" x14ac:dyDescent="0.3">
      <c r="A268" s="148"/>
      <c r="B268" s="849"/>
      <c r="C268" s="437">
        <v>244</v>
      </c>
      <c r="D268" s="414">
        <v>2</v>
      </c>
      <c r="E268" s="515" t="s">
        <v>848</v>
      </c>
      <c r="F268" s="408" t="str">
        <f>_xlfn.IFNA(IF(VLOOKUP(E268,Languages!$A:$D,1,TRUE)=E268,VLOOKUP(E268,Languages!$A:$D,Summary!$C$7,TRUE),NA()),"")</f>
        <v>Kyberriskien tunnistamista tehdään aika ajoin ja määriteltyjen tilanteiden, kuten järjestelmämuutosten tai ulkoisten kybertapahtumien yhteydessä.</v>
      </c>
      <c r="G268" s="484">
        <v>19</v>
      </c>
      <c r="H268" s="407" t="s">
        <v>1170</v>
      </c>
      <c r="I268" s="407" t="s">
        <v>3160</v>
      </c>
      <c r="J268" s="448"/>
      <c r="K268" s="137"/>
    </row>
    <row r="269" spans="1:11" ht="70.95" customHeight="1" thickBot="1" x14ac:dyDescent="0.3">
      <c r="A269" s="148"/>
      <c r="B269" s="849"/>
      <c r="C269" s="437">
        <v>245</v>
      </c>
      <c r="D269" s="414">
        <v>3</v>
      </c>
      <c r="E269" s="515" t="s">
        <v>849</v>
      </c>
      <c r="F269" s="408" t="str">
        <f>_xlfn.IFNA(IF(VLOOKUP(E269,Languages!$A:$D,1,TRUE)=E269,VLOOKUP(E269,Languages!$A:$D,Summary!$C$7,TRUE),NA()),"")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G269" s="484">
        <v>19</v>
      </c>
      <c r="H269" s="407" t="s">
        <v>1170</v>
      </c>
      <c r="I269" s="407" t="s">
        <v>3160</v>
      </c>
      <c r="J269" s="448"/>
      <c r="K269" s="137"/>
    </row>
    <row r="270" spans="1:11" ht="70.95" customHeight="1" thickBot="1" x14ac:dyDescent="0.3">
      <c r="A270" s="148"/>
      <c r="B270" s="849"/>
      <c r="C270" s="437">
        <v>246</v>
      </c>
      <c r="D270" s="414">
        <v>3</v>
      </c>
      <c r="E270" s="515" t="s">
        <v>850</v>
      </c>
      <c r="F270" s="408" t="str">
        <f>_xlfn.IFNA(IF(VLOOKUP(E270,Languages!$A:$D,1,TRUE)=E270,VLOOKUP(E270,Languages!$A:$D,Summary!$C$7,TRUE),NA()),"")</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G270" s="483" t="s">
        <v>3206</v>
      </c>
      <c r="H270" s="407" t="s">
        <v>3363</v>
      </c>
      <c r="I270" s="407" t="s">
        <v>3162</v>
      </c>
      <c r="J270" s="448"/>
      <c r="K270" s="137"/>
    </row>
    <row r="271" spans="1:11" ht="70.95" customHeight="1" thickBot="1" x14ac:dyDescent="0.3">
      <c r="A271" s="148"/>
      <c r="B271" s="849"/>
      <c r="C271" s="437">
        <v>247</v>
      </c>
      <c r="D271" s="414">
        <v>3</v>
      </c>
      <c r="E271" s="515" t="s">
        <v>851</v>
      </c>
      <c r="F271" s="408" t="str">
        <f>_xlfn.IFNA(IF(VLOOKUP(E271,Languages!$A:$D,1,TRUE)=E271,VLOOKUP(E271,Languages!$A:$D,Summary!$C$7,TRUE),NA()),"")</f>
        <v>Uhkatietoa uhkien hallinnan osiosta [kts. THREAT] käytetään uusien kyberriskien tunnistamiseen ja olemassa olevien kyberriskien päivittämiseen.</v>
      </c>
      <c r="G271" s="483" t="s">
        <v>3206</v>
      </c>
      <c r="H271" s="407" t="s">
        <v>3363</v>
      </c>
      <c r="I271" s="407" t="s">
        <v>3162</v>
      </c>
      <c r="J271" s="448"/>
      <c r="K271" s="137"/>
    </row>
    <row r="272" spans="1:11" ht="70.95" customHeight="1" thickBot="1" x14ac:dyDescent="0.3">
      <c r="A272" s="148"/>
      <c r="B272" s="849"/>
      <c r="C272" s="437">
        <v>248</v>
      </c>
      <c r="D272" s="414">
        <v>3</v>
      </c>
      <c r="E272" s="515" t="s">
        <v>852</v>
      </c>
      <c r="F272" s="408" t="str">
        <f>_xlfn.IFNA(IF(VLOOKUP(E272,Languages!$A:$D,1,TRUE)=E272,VLOOKUP(E272,Languages!$A:$D,Summary!$C$7,TRUE),NA()),"")</f>
        <v>Kumppaniverkoston riskienhallinnan osion toimenpiteistä [kts. THIRD-PARTIES] saatua tietoa käytetään uusien kyberriskien tunnistamiseen ja olemassa olevien kyberriskien päivittämiseen.</v>
      </c>
      <c r="G272" s="483" t="s">
        <v>3206</v>
      </c>
      <c r="H272" s="407" t="s">
        <v>3363</v>
      </c>
      <c r="I272" s="407" t="s">
        <v>3162</v>
      </c>
      <c r="J272" s="448"/>
      <c r="K272" s="137"/>
    </row>
    <row r="273" spans="1:11" ht="70.95" customHeight="1" thickBot="1" x14ac:dyDescent="0.3">
      <c r="A273" s="148"/>
      <c r="B273" s="849"/>
      <c r="C273" s="437">
        <v>249</v>
      </c>
      <c r="D273" s="414">
        <v>3</v>
      </c>
      <c r="E273" s="515" t="s">
        <v>853</v>
      </c>
      <c r="F273" s="408" t="str">
        <f>_xlfn.IFNA(IF(VLOOKUP(E273,Languages!$A:$D,1,TRUE)=E273,VLOOKUP(E273,Languages!$A:$D,Summary!$C$7,TRUE),NA()),"")</f>
        <v>Kyberarkkitehtuuri-osion [kts. ARCHITECTURE] toimilla tuotettua tietoa (kuten käsittelemättömät poikkeamat organisaation tavoitelemassa kyberarkkitehtuurissa) käytetään  uusien kyberriskien tunnistamiseen ja olemassa olevien kyberriskien päivittämiseen</v>
      </c>
      <c r="G273" s="483" t="s">
        <v>3206</v>
      </c>
      <c r="H273" s="407" t="s">
        <v>3363</v>
      </c>
      <c r="I273" s="407" t="s">
        <v>3162</v>
      </c>
      <c r="J273" s="448"/>
      <c r="K273" s="137"/>
    </row>
    <row r="274" spans="1:11" ht="70.95" customHeight="1" thickBot="1" x14ac:dyDescent="0.3">
      <c r="A274" s="148"/>
      <c r="B274" s="849"/>
      <c r="C274" s="437">
        <v>250</v>
      </c>
      <c r="D274" s="414">
        <v>3</v>
      </c>
      <c r="E274" s="515" t="s">
        <v>854</v>
      </c>
      <c r="F274" s="408" t="str">
        <f>_xlfn.IFNA(IF(VLOOKUP(E274,Languages!$A:$D,1,TRUE)=E274,VLOOKUP(E274,Languages!$A:$D,Summary!$C$7,TRUE),NA()),"")</f>
        <v>Kyberriskien tunnistamisessa huomioidaan riskit, jotka aiheutuvat kriittisestä infrastruktuurista tai keskinäisriippuvaisista organisaatioista tai kohdistuvat niihin.</v>
      </c>
      <c r="G274" s="484">
        <v>19</v>
      </c>
      <c r="H274" s="407" t="s">
        <v>1170</v>
      </c>
      <c r="I274" s="407" t="s">
        <v>3160</v>
      </c>
      <c r="J274" s="448"/>
      <c r="K274" s="137"/>
    </row>
    <row r="275" spans="1:11" ht="70.95" customHeight="1" thickBot="1" x14ac:dyDescent="0.3">
      <c r="A275" s="148"/>
      <c r="B275" s="849"/>
      <c r="C275" s="437">
        <v>251</v>
      </c>
      <c r="D275" s="414">
        <v>1</v>
      </c>
      <c r="E275" s="515" t="s">
        <v>37</v>
      </c>
      <c r="F275" s="408" t="str">
        <f>_xlfn.IFNA(IF(VLOOKUP(E275,Languages!$A:$D,1,TRUE)=E275,VLOOKUP(E275,Languages!$A:$D,Summary!$C$7,TRUE),NA()),"")</f>
        <v>Kyberriskit priorisoidaan niiden arvioidun vaikutuksen perusteella. Tasolla 1 tämän ei tarvitse olla systemaattista ja säännöllistä.</v>
      </c>
      <c r="G275" s="484">
        <v>21</v>
      </c>
      <c r="H275" s="407" t="s">
        <v>3222</v>
      </c>
      <c r="I275" s="407" t="s">
        <v>3163</v>
      </c>
      <c r="J275" s="448"/>
      <c r="K275" s="137"/>
    </row>
    <row r="276" spans="1:11" ht="70.95" customHeight="1" thickBot="1" x14ac:dyDescent="0.3">
      <c r="A276" s="148"/>
      <c r="B276" s="849"/>
      <c r="C276" s="437">
        <v>252</v>
      </c>
      <c r="D276" s="414">
        <v>2</v>
      </c>
      <c r="E276" s="515" t="s">
        <v>39</v>
      </c>
      <c r="F276" s="408" t="str">
        <f>_xlfn.IFNA(IF(VLOOKUP(E276,Languages!$A:$D,1,TRUE)=E276,VLOOKUP(E276,Languages!$A:$D,Summary!$C$7,TRUE),NA()),"")</f>
        <v>Määriteltyjä kriteerejä käytetään kyberriskien priorisoinnissa (esimerkiksi vaikutus organisaatioon, yhteiskunnallinen vaikutus,  todennäköisyys, alttius, riskinsietokyky).</v>
      </c>
      <c r="G276" s="483" t="s">
        <v>3207</v>
      </c>
      <c r="H276" s="407" t="s">
        <v>3364</v>
      </c>
      <c r="I276" s="407" t="s">
        <v>3164</v>
      </c>
      <c r="J276" s="448"/>
      <c r="K276" s="137"/>
    </row>
    <row r="277" spans="1:11" ht="70.95" customHeight="1" thickBot="1" x14ac:dyDescent="0.3">
      <c r="A277" s="148"/>
      <c r="B277" s="849"/>
      <c r="C277" s="437">
        <v>253</v>
      </c>
      <c r="D277" s="414">
        <v>2</v>
      </c>
      <c r="E277" s="515" t="s">
        <v>42</v>
      </c>
      <c r="F277" s="408" t="str">
        <f>_xlfn.IFNA(IF(VLOOKUP(E277,Languages!$A:$D,1,TRUE)=E277,VLOOKUP(E277,Languages!$A:$D,Summary!$C$7,TRUE),NA()),"")</f>
        <v>Korkean prioriteetin kyberriskien vaikutusta (impact) arvioidaan noudattaen määriteltyjä menetelmiä (esimerkiksi vertaamalla toteutuneisiin tapauksiin tai kvantifioimalla riski).G228</v>
      </c>
      <c r="G277" s="483" t="s">
        <v>3208</v>
      </c>
      <c r="H277" s="407" t="s">
        <v>3365</v>
      </c>
      <c r="I277" s="407" t="s">
        <v>3165</v>
      </c>
      <c r="J277" s="448"/>
      <c r="K277" s="137"/>
    </row>
    <row r="278" spans="1:11" ht="70.95" customHeight="1" thickBot="1" x14ac:dyDescent="0.3">
      <c r="A278" s="148"/>
      <c r="B278" s="849"/>
      <c r="C278" s="437">
        <v>254</v>
      </c>
      <c r="D278" s="414">
        <v>2</v>
      </c>
      <c r="E278" s="515" t="s">
        <v>45</v>
      </c>
      <c r="F278" s="408" t="str">
        <f>_xlfn.IFNA(IF(VLOOKUP(E278,Languages!$A:$D,1,TRUE)=E278,VLOOKUP(E278,Languages!$A:$D,Summary!$C$7,TRUE),NA()),"")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G278" s="484">
        <v>23</v>
      </c>
      <c r="H278" s="407" t="s">
        <v>3224</v>
      </c>
      <c r="I278" s="407" t="s">
        <v>3166</v>
      </c>
      <c r="J278" s="448"/>
      <c r="K278" s="137"/>
    </row>
    <row r="279" spans="1:11" ht="70.95" customHeight="1" thickBot="1" x14ac:dyDescent="0.3">
      <c r="A279" s="148"/>
      <c r="B279" s="849"/>
      <c r="C279" s="437">
        <v>255</v>
      </c>
      <c r="D279" s="414">
        <v>2</v>
      </c>
      <c r="E279" s="516" t="s">
        <v>47</v>
      </c>
      <c r="F279" s="408" t="str">
        <f>_xlfn.IFNA(IF(VLOOKUP(E279,Languages!$A:$D,1,TRUE)=E279,VLOOKUP(E279,Languages!$A:$D,Summary!$C$7,TRUE),NA()),"")</f>
        <v>Organisaation sidosryhmät soveltuvista operatiivisen toiminnan ja liiketoiminnan yksiköistä osallistuvat korkeamman prioriteetin kyberriskien analysointiin.</v>
      </c>
      <c r="G279" s="484">
        <v>23</v>
      </c>
      <c r="H279" s="407" t="s">
        <v>3224</v>
      </c>
      <c r="I279" s="407" t="s">
        <v>3166</v>
      </c>
      <c r="J279" s="448"/>
      <c r="K279" s="137"/>
    </row>
    <row r="280" spans="1:11" ht="70.95" customHeight="1" thickBot="1" x14ac:dyDescent="0.3">
      <c r="A280" s="148"/>
      <c r="B280" s="849"/>
      <c r="C280" s="437">
        <v>256</v>
      </c>
      <c r="D280" s="414">
        <v>2</v>
      </c>
      <c r="E280" s="516" t="s">
        <v>49</v>
      </c>
      <c r="F280" s="408" t="str">
        <f>_xlfn.IFNA(IF(VLOOKUP(E280,Languages!$A:$D,1,TRUE)=E280,VLOOKUP(E280,Languages!$A:$D,Summary!$C$7,TRUE),NA()),"")</f>
        <v xml:space="preserve">Kun kyberriskit eivät enää vaadi seurantaa tai toimenpiteitä, ne poistetaan riskirekisteristä tai muusta tallennuspaikasta, jota on käytetty riskin dokumentointiin ja hallintaan. </v>
      </c>
      <c r="G280" s="484">
        <v>20</v>
      </c>
      <c r="H280" s="407" t="s">
        <v>3248</v>
      </c>
      <c r="I280" s="407" t="s">
        <v>3161</v>
      </c>
      <c r="J280" s="448"/>
      <c r="K280" s="137"/>
    </row>
    <row r="281" spans="1:11" ht="70.95" customHeight="1" thickBot="1" x14ac:dyDescent="0.3">
      <c r="A281" s="148"/>
      <c r="B281" s="849"/>
      <c r="C281" s="437">
        <v>257</v>
      </c>
      <c r="D281" s="414">
        <v>3</v>
      </c>
      <c r="E281" s="516" t="s">
        <v>51</v>
      </c>
      <c r="F281" s="408" t="str">
        <f>_xlfn.IFNA(IF(VLOOKUP(E281,Languages!$A:$D,1,TRUE)=E281,VLOOKUP(E281,Languages!$A:$D,Summary!$C$7,TRUE),NA()),"")</f>
        <v xml:space="preserve">Kyberriskianalyysit päivitetään määräajoin ja määriteltyjen tilanteiden kuten järjestelmämuutosten tai ulkoisten tapahtumien yhteydessä.  </v>
      </c>
      <c r="G281" s="483" t="s">
        <v>1537</v>
      </c>
      <c r="H281" s="407"/>
      <c r="I281" s="407" t="s">
        <v>1537</v>
      </c>
      <c r="J281" s="448"/>
      <c r="K281" s="137"/>
    </row>
    <row r="282" spans="1:11" ht="70.95" customHeight="1" thickBot="1" x14ac:dyDescent="0.3">
      <c r="A282" s="148"/>
      <c r="B282" s="849"/>
      <c r="C282" s="437">
        <v>258</v>
      </c>
      <c r="D282" s="414">
        <v>1</v>
      </c>
      <c r="E282" s="516" t="s">
        <v>855</v>
      </c>
      <c r="F282" s="408" t="str">
        <f>_xlfn.IFNA(IF(VLOOKUP(E282,Languages!$A:$D,1,TRUE)=E282,VLOOKUP(E282,Languages!$A:$D,Summary!$C$7,TRUE),NA()),"")</f>
        <v>Riskeihin reagointikeinot (kuten riskin pienentäminen, hyväksyminen, välttäminen tai siirtäminen) ovat käytössä kyberriskeille. Tasolla 1 tämän ei tarvitse olla systemaattista ja säännöllistä.</v>
      </c>
      <c r="G282" s="484">
        <v>24</v>
      </c>
      <c r="H282" s="407" t="s">
        <v>1172</v>
      </c>
      <c r="I282" s="407" t="s">
        <v>3167</v>
      </c>
      <c r="J282" s="448"/>
      <c r="K282" s="137"/>
    </row>
    <row r="283" spans="1:11" ht="70.95" customHeight="1" thickBot="1" x14ac:dyDescent="0.3">
      <c r="A283" s="148"/>
      <c r="B283" s="849"/>
      <c r="C283" s="437">
        <v>259</v>
      </c>
      <c r="D283" s="414">
        <v>2</v>
      </c>
      <c r="E283" s="516" t="s">
        <v>856</v>
      </c>
      <c r="F283" s="408" t="str">
        <f>_xlfn.IFNA(IF(VLOOKUP(E283,Languages!$A:$D,1,TRUE)=E283,VLOOKUP(E283,Languages!$A:$D,Summary!$C$7,TRUE),NA()),"")</f>
        <v>Riskeihin reagoimisen keinot valitaan ja toteutetaan noudattaen määriteltyjä menetelmiä, jotka pohjautuvat analysointiin ja priorisointiin.</v>
      </c>
      <c r="G283" s="484">
        <v>24</v>
      </c>
      <c r="H283" s="407" t="s">
        <v>1172</v>
      </c>
      <c r="I283" s="407" t="s">
        <v>3167</v>
      </c>
      <c r="J283" s="448"/>
      <c r="K283" s="137"/>
    </row>
    <row r="284" spans="1:11" ht="70.95" customHeight="1" thickBot="1" x14ac:dyDescent="0.3">
      <c r="A284" s="148"/>
      <c r="B284" s="849"/>
      <c r="C284" s="437">
        <v>260</v>
      </c>
      <c r="D284" s="414">
        <v>3</v>
      </c>
      <c r="E284" s="516" t="s">
        <v>857</v>
      </c>
      <c r="F284" s="408" t="str">
        <f>_xlfn.IFNA(IF(VLOOKUP(E284,Languages!$A:$D,1,TRUE)=E284,VLOOKUP(E284,Languages!$A:$D,Summary!$C$7,TRUE),NA()),"")</f>
        <v>Kyberturvallisuuden suojausmekanismien suunnittelun onnistumista ja niiden tosiasiallista vaikutusta kyberriskien pienenemiseen arvioidaan.</v>
      </c>
      <c r="G284" s="484">
        <v>22</v>
      </c>
      <c r="H284" s="407" t="s">
        <v>3223</v>
      </c>
      <c r="I284" s="407" t="s">
        <v>3168</v>
      </c>
      <c r="J284" s="448"/>
      <c r="K284" s="137"/>
    </row>
    <row r="285" spans="1:11" ht="70.95" customHeight="1" thickBot="1" x14ac:dyDescent="0.3">
      <c r="A285" s="148"/>
      <c r="B285" s="849"/>
      <c r="C285" s="437">
        <v>261</v>
      </c>
      <c r="D285" s="414">
        <v>3</v>
      </c>
      <c r="E285" s="515" t="s">
        <v>858</v>
      </c>
      <c r="F285" s="408" t="str">
        <f>_xlfn.IFNA(IF(VLOOKUP(E285,Languages!$A:$D,1,TRUE)=E285,VLOOKUP(E285,Languages!$A:$D,Summary!$C$7,TRUE),NA()),"")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G285" s="484">
        <v>22</v>
      </c>
      <c r="H285" s="407" t="s">
        <v>3223</v>
      </c>
      <c r="I285" s="407" t="s">
        <v>3168</v>
      </c>
      <c r="J285" s="448"/>
      <c r="K285" s="137"/>
    </row>
    <row r="286" spans="1:11" ht="70.95" customHeight="1" thickBot="1" x14ac:dyDescent="0.3">
      <c r="A286" s="148"/>
      <c r="B286" s="849"/>
      <c r="C286" s="437">
        <v>262</v>
      </c>
      <c r="D286" s="414">
        <v>3</v>
      </c>
      <c r="E286" s="517" t="s">
        <v>859</v>
      </c>
      <c r="F286" s="408" t="str">
        <f>_xlfn.IFNA(IF(VLOOKUP(E286,Languages!$A:$D,1,TRUE)=E286,VLOOKUP(E286,Languages!$A:$D,Summary!$C$7,TRUE),NA()),"")</f>
        <v>Yritysjohto tarkastaa riskeihin reagoimisen keinot (kuten riskin pienentäminen, hyväksyminen, välttäminen tai siirtäminen) aika ajoin varmistuakseen niiden soveltuvuudesta.</v>
      </c>
      <c r="G286" s="484">
        <v>24</v>
      </c>
      <c r="H286" s="407" t="s">
        <v>1172</v>
      </c>
      <c r="I286" s="407" t="s">
        <v>3167</v>
      </c>
      <c r="J286" s="448"/>
      <c r="K286" s="137"/>
    </row>
    <row r="287" spans="1:11" ht="70.95" customHeight="1" thickBot="1" x14ac:dyDescent="0.3">
      <c r="A287" s="148"/>
      <c r="B287" s="849"/>
      <c r="C287" s="437">
        <v>263</v>
      </c>
      <c r="D287" s="414">
        <v>2</v>
      </c>
      <c r="E287" s="518" t="s">
        <v>860</v>
      </c>
      <c r="F287" s="408" t="str">
        <f>_xlfn.IFNA(IF(VLOOKUP(E287,Languages!$A:$D,1,TRUE)=E287,VLOOKUP(E287,Languages!$A:$D,Summary!$C$7,TRUE),NA()),"")</f>
        <v>RISK-osion toimintaa varten on määritetty dokumentoidut toimintatavat, joita noudatetaan ja päivitetään säännöllisesti.</v>
      </c>
      <c r="G287" s="483" t="s">
        <v>1537</v>
      </c>
      <c r="H287" s="407"/>
      <c r="I287" s="407" t="s">
        <v>1537</v>
      </c>
      <c r="J287" s="448"/>
      <c r="K287" s="137"/>
    </row>
    <row r="288" spans="1:11" ht="70.95" customHeight="1" thickBot="1" x14ac:dyDescent="0.3">
      <c r="A288" s="148"/>
      <c r="B288" s="849"/>
      <c r="C288" s="437">
        <v>264</v>
      </c>
      <c r="D288" s="414">
        <v>2</v>
      </c>
      <c r="E288" s="518" t="s">
        <v>861</v>
      </c>
      <c r="F288" s="408" t="str">
        <f>_xlfn.IFNA(IF(VLOOKUP(E288,Languages!$A:$D,1,TRUE)=E288,VLOOKUP(E288,Languages!$A:$D,Summary!$C$7,TRUE),NA()),"")</f>
        <v>RISK-osion toimintaa varten on tarjolla riittävät resurssit (henkilöstö, rahoitus ja työkalut).</v>
      </c>
      <c r="G288" s="483" t="s">
        <v>1537</v>
      </c>
      <c r="H288" s="407"/>
      <c r="I288" s="407" t="s">
        <v>1537</v>
      </c>
      <c r="J288" s="448"/>
      <c r="K288" s="137"/>
    </row>
    <row r="289" spans="1:11" ht="70.95" customHeight="1" thickBot="1" x14ac:dyDescent="0.3">
      <c r="A289" s="148"/>
      <c r="B289" s="849"/>
      <c r="C289" s="437">
        <v>265</v>
      </c>
      <c r="D289" s="414">
        <v>3</v>
      </c>
      <c r="E289" s="516" t="s">
        <v>862</v>
      </c>
      <c r="F289" s="408" t="str">
        <f>_xlfn.IFNA(IF(VLOOKUP(E289,Languages!$A:$D,1,TRUE)=E289,VLOOKUP(E289,Languages!$A:$D,Summary!$C$7,TRUE),NA()),"")</f>
        <v>RISK-osion toimintaa ohjataan vaatimuksilla, jotka on asetettu organisaation johtotason politiikassa (tai vastaavassa ohjeistuksessa).</v>
      </c>
      <c r="G289" s="483" t="s">
        <v>1537</v>
      </c>
      <c r="H289" s="407"/>
      <c r="I289" s="407" t="s">
        <v>1537</v>
      </c>
      <c r="J289" s="448"/>
      <c r="K289" s="137"/>
    </row>
    <row r="290" spans="1:11" ht="70.95" customHeight="1" thickBot="1" x14ac:dyDescent="0.3">
      <c r="A290" s="148"/>
      <c r="B290" s="849"/>
      <c r="C290" s="437">
        <v>266</v>
      </c>
      <c r="D290" s="414">
        <v>3</v>
      </c>
      <c r="E290" s="516" t="s">
        <v>863</v>
      </c>
      <c r="F290" s="408" t="str">
        <f>_xlfn.IFNA(IF(VLOOKUP(E290,Languages!$A:$D,1,TRUE)=E290,VLOOKUP(E290,Languages!$A:$D,Summary!$C$7,TRUE),NA()),"")</f>
        <v>RISK-osion toiminnan suorittamiseen tarvittavat vastuut, tilivelvollisuudet ja valtuutukset on jalkautettu soveltuville työntekijöille.</v>
      </c>
      <c r="G290" s="483" t="s">
        <v>1537</v>
      </c>
      <c r="H290" s="407"/>
      <c r="I290" s="407" t="s">
        <v>1537</v>
      </c>
      <c r="J290" s="448"/>
      <c r="K290" s="137"/>
    </row>
    <row r="291" spans="1:11" ht="70.95" customHeight="1" thickBot="1" x14ac:dyDescent="0.3">
      <c r="A291" s="148"/>
      <c r="B291" s="849"/>
      <c r="C291" s="437">
        <v>267</v>
      </c>
      <c r="D291" s="414">
        <v>3</v>
      </c>
      <c r="E291" s="516" t="s">
        <v>864</v>
      </c>
      <c r="F291" s="408" t="str">
        <f>_xlfn.IFNA(IF(VLOOKUP(E291,Languages!$A:$D,1,TRUE)=E291,VLOOKUP(E291,Languages!$A:$D,Summary!$C$7,TRUE),NA()),"")</f>
        <v>RISK-osion toimintaa suorittavilla työntekijöillä on riittävät tiedot ja taidot tehtäviensä suorittamiseen.</v>
      </c>
      <c r="G291" s="483" t="s">
        <v>1537</v>
      </c>
      <c r="H291" s="407"/>
      <c r="I291" s="407" t="s">
        <v>1537</v>
      </c>
      <c r="J291" s="448"/>
      <c r="K291" s="137"/>
    </row>
    <row r="292" spans="1:11" ht="70.95" customHeight="1" thickBot="1" x14ac:dyDescent="0.3">
      <c r="A292" s="148"/>
      <c r="B292" s="849"/>
      <c r="C292" s="437">
        <v>268</v>
      </c>
      <c r="D292" s="414">
        <v>3</v>
      </c>
      <c r="E292" s="516" t="s">
        <v>865</v>
      </c>
      <c r="F292" s="408" t="str">
        <f>_xlfn.IFNA(IF(VLOOKUP(E292,Languages!$A:$D,1,TRUE)=E292,VLOOKUP(E292,Languages!$A:$D,Summary!$C$7,TRUE),NA()),"")</f>
        <v>RISK-osion toiminnan vaikuttavuutta arvioidaan ja seurataan.</v>
      </c>
      <c r="G292" s="483" t="s">
        <v>1537</v>
      </c>
      <c r="H292" s="407"/>
      <c r="I292" s="407" t="s">
        <v>1537</v>
      </c>
      <c r="J292" s="448"/>
      <c r="K292" s="137"/>
    </row>
    <row r="293" spans="1:11" ht="70.95" customHeight="1" thickBot="1" x14ac:dyDescent="0.3">
      <c r="A293" s="148"/>
      <c r="B293" s="849"/>
      <c r="C293" s="437">
        <v>269</v>
      </c>
      <c r="D293" s="414">
        <v>1</v>
      </c>
      <c r="E293" s="516" t="s">
        <v>155</v>
      </c>
      <c r="F293" s="408" t="str">
        <f>_xlfn.IFNA(IF(VLOOKUP(E293,Languages!$A:$D,1,TRUE)=E293,VLOOKUP(E293,Languages!$A:$D,Summary!$C$7,TRUE),NA()),"")</f>
        <v>Lokitietoa kerätään toiminnon kannalta tärkeistä laitteista, ohjelmistoista ja tietovarannoista (ainakin tapauskohtaisesti). Tasolla 1 tämän ei tarvitse olla systemaattista ja säännöllistä.</v>
      </c>
      <c r="G293" s="484">
        <v>32</v>
      </c>
      <c r="H293" s="407" t="s">
        <v>3251</v>
      </c>
      <c r="I293" s="407" t="s">
        <v>3169</v>
      </c>
      <c r="J293" s="448"/>
      <c r="K293" s="137"/>
    </row>
    <row r="294" spans="1:11" ht="70.95" customHeight="1" thickBot="1" x14ac:dyDescent="0.3">
      <c r="A294" s="148"/>
      <c r="B294" s="849"/>
      <c r="C294" s="437">
        <v>270</v>
      </c>
      <c r="D294" s="414">
        <v>2</v>
      </c>
      <c r="E294" s="516" t="s">
        <v>156</v>
      </c>
      <c r="F294" s="408" t="str">
        <f>_xlfn.IFNA(IF(VLOOKUP(E294,Languages!$A:$D,1,TRUE)=E294,VLOOKUP(E294,Languages!$A:$D,Summary!$C$7,TRUE),NA()),"")</f>
        <v>Lokitietoa kerätään sellaisista laitteista, ohjelmistoista ja tietovarannoista, joita voitaisiin käyttää hyökkääjän tavoitteen saavuttamiseen.</v>
      </c>
      <c r="G294" s="484">
        <v>32</v>
      </c>
      <c r="H294" s="407" t="s">
        <v>3251</v>
      </c>
      <c r="I294" s="407" t="s">
        <v>3169</v>
      </c>
      <c r="J294" s="448"/>
      <c r="K294" s="137"/>
    </row>
    <row r="295" spans="1:11" ht="70.95" customHeight="1" thickBot="1" x14ac:dyDescent="0.3">
      <c r="A295" s="148"/>
      <c r="B295" s="849"/>
      <c r="C295" s="437">
        <v>271</v>
      </c>
      <c r="D295" s="414">
        <v>2</v>
      </c>
      <c r="E295" s="516" t="s">
        <v>157</v>
      </c>
      <c r="F295" s="408" t="str">
        <f>_xlfn.IFNA(IF(VLOOKUP(E295,Languages!$A:$D,1,TRUE)=E295,VLOOKUP(E295,Languages!$A:$D,Summary!$C$7,TRUE),NA()),"")</f>
        <v xml:space="preserve">IT- ja OT-laitteille, ohjelmistoille ja tietovarannoille, jotka ovat tärkeitä toiminnon kannalta tai joita hyökkääjä voisi hyödyntää tavoitteensa saavuttamiseen, on määritetty ja ylläpidetty lokitusvaatimuksia. </v>
      </c>
      <c r="G295" s="484">
        <v>32</v>
      </c>
      <c r="H295" s="407" t="s">
        <v>3251</v>
      </c>
      <c r="I295" s="407" t="s">
        <v>3169</v>
      </c>
      <c r="J295" s="448"/>
      <c r="K295" s="137"/>
    </row>
    <row r="296" spans="1:11" ht="70.95" customHeight="1" thickBot="1" x14ac:dyDescent="0.3">
      <c r="A296" s="148"/>
      <c r="B296" s="849"/>
      <c r="C296" s="437">
        <v>272</v>
      </c>
      <c r="D296" s="414">
        <v>2</v>
      </c>
      <c r="E296" s="516" t="s">
        <v>158</v>
      </c>
      <c r="F296" s="408" t="str">
        <f>_xlfn.IFNA(IF(VLOOKUP(E296,Languages!$A:$D,1,TRUE)=E296,VLOOKUP(E296,Languages!$A:$D,Summary!$C$7,TRUE),NA()),"")</f>
        <v>Verkko- ja päätelaitteiden valvontainfrastruktuurille on määritetty lokitusvaatimukset, joita myös ylläpidetään. (esimerkiksi internetyhdyskäytäville (gateway), EDR ohjelmistot, IDPS tunkeutumisen havaitsemis- ja estojärjestelmät)</v>
      </c>
      <c r="G296" s="484">
        <v>32</v>
      </c>
      <c r="H296" s="407" t="s">
        <v>3251</v>
      </c>
      <c r="I296" s="407" t="s">
        <v>3169</v>
      </c>
      <c r="J296" s="448"/>
      <c r="K296" s="137"/>
    </row>
    <row r="297" spans="1:11" ht="70.95" customHeight="1" thickBot="1" x14ac:dyDescent="0.3">
      <c r="A297" s="148"/>
      <c r="B297" s="849"/>
      <c r="C297" s="437">
        <v>273</v>
      </c>
      <c r="D297" s="414">
        <v>2</v>
      </c>
      <c r="E297" s="516" t="s">
        <v>875</v>
      </c>
      <c r="F297" s="408" t="str">
        <f>_xlfn.IFNA(IF(VLOOKUP(E297,Languages!$A:$D,1,TRUE)=E297,VLOOKUP(E297,Languages!$A:$D,Summary!$C$7,TRUE),NA()),"")</f>
        <v>Lokitieto koostetaan yhteen keskitetysti toiminnon sisällä.</v>
      </c>
      <c r="G297" s="483" t="s">
        <v>1537</v>
      </c>
      <c r="H297" s="407"/>
      <c r="I297" s="407" t="s">
        <v>1537</v>
      </c>
      <c r="J297" s="448"/>
      <c r="K297" s="137"/>
    </row>
    <row r="298" spans="1:11" ht="70.95" customHeight="1" thickBot="1" x14ac:dyDescent="0.3">
      <c r="A298" s="148"/>
      <c r="B298" s="849"/>
      <c r="C298" s="437">
        <v>274</v>
      </c>
      <c r="D298" s="414">
        <v>3</v>
      </c>
      <c r="E298" s="516" t="s">
        <v>2271</v>
      </c>
      <c r="F298" s="408" t="str">
        <f>_xlfn.IFNA(IF(VLOOKUP(E298,Languages!$A:$D,1,TRUE)=E298,VLOOKUP(E298,Languages!$A:$D,Summary!$C$7,TRUE),NA()),"")</f>
        <v>Korkean prioriteetin laitteista, ohjelmistoista ja tietovarannoista kerätään tarkempaa lokitietoa.</v>
      </c>
      <c r="G298" s="484">
        <v>32</v>
      </c>
      <c r="H298" s="407" t="s">
        <v>3251</v>
      </c>
      <c r="I298" s="407" t="s">
        <v>3169</v>
      </c>
      <c r="J298" s="448"/>
      <c r="K298" s="137"/>
    </row>
    <row r="299" spans="1:11" ht="70.95" customHeight="1" thickBot="1" x14ac:dyDescent="0.3">
      <c r="A299" s="148"/>
      <c r="B299" s="849"/>
      <c r="C299" s="437">
        <v>275</v>
      </c>
      <c r="D299" s="414">
        <v>1</v>
      </c>
      <c r="E299" s="516" t="s">
        <v>159</v>
      </c>
      <c r="F299" s="408" t="str">
        <f>_xlfn.IFNA(IF(VLOOKUP(E299,Languages!$A:$D,1,TRUE)=E299,VLOOKUP(E299,Languages!$A:$D,Summary!$C$7,TRUE),NA()),"")</f>
        <v>Lokitietojen tarkastelua ja muuta kyberturvallisuusvalvontaa tehdään. Tasolla 1 tämän ei tarvitse olla systemaattista ja säännöllistä.</v>
      </c>
      <c r="G299" s="484">
        <v>33</v>
      </c>
      <c r="H299" s="407" t="s">
        <v>3252</v>
      </c>
      <c r="I299" s="407" t="s">
        <v>3170</v>
      </c>
      <c r="J299" s="448"/>
      <c r="K299" s="137"/>
    </row>
    <row r="300" spans="1:11" ht="70.95" customHeight="1" thickBot="1" x14ac:dyDescent="0.3">
      <c r="A300" s="148"/>
      <c r="B300" s="849"/>
      <c r="C300" s="437">
        <v>276</v>
      </c>
      <c r="D300" s="414">
        <v>1</v>
      </c>
      <c r="E300" s="516" t="s">
        <v>160</v>
      </c>
      <c r="F300" s="408" t="str">
        <f>_xlfn.IFNA(IF(VLOOKUP(E300,Languages!$A:$D,1,TRUE)=E300,VLOOKUP(E300,Languages!$A:$D,Summary!$C$7,TRUE),NA()),"")</f>
        <v>IT- ja OT-ympäristöjen valvontatietoja katselmoidaan säännöllisesti poikkeavan toiminnan ja mahdollisten kybertapahtumien varalta (ainakin tapauskohtaisesti). Tasolla 1 tämän ei tarvitse olla systemaattista.</v>
      </c>
      <c r="G300" s="484">
        <v>33</v>
      </c>
      <c r="H300" s="407" t="s">
        <v>3252</v>
      </c>
      <c r="I300" s="407" t="s">
        <v>3170</v>
      </c>
      <c r="J300" s="448"/>
      <c r="K300" s="137"/>
    </row>
    <row r="301" spans="1:11" ht="70.95" customHeight="1" thickBot="1" x14ac:dyDescent="0.3">
      <c r="A301" s="148"/>
      <c r="B301" s="849"/>
      <c r="C301" s="437">
        <v>277</v>
      </c>
      <c r="D301" s="414">
        <v>2</v>
      </c>
      <c r="E301" s="516" t="s">
        <v>161</v>
      </c>
      <c r="F301" s="408" t="str">
        <f>_xlfn.IFNA(IF(VLOOKUP(E301,Languages!$A:$D,1,TRUE)=E301,VLOOKUP(E301,Languages!$A:$D,Summary!$C$7,TRUE),NA()),"")</f>
        <v>Valvonnalle ja havaintojen analysoinnille on määritetty tarkempia vaatimuksia, joita päivitetään säännöllisesti ja jotka kattavat tapahtumatietojen oikea-aikaisen tarkastelun.</v>
      </c>
      <c r="G301" s="484">
        <v>33</v>
      </c>
      <c r="H301" s="407" t="s">
        <v>3252</v>
      </c>
      <c r="I301" s="407" t="s">
        <v>3170</v>
      </c>
      <c r="J301" s="448"/>
      <c r="K301" s="137"/>
    </row>
    <row r="302" spans="1:11" ht="70.95" customHeight="1" thickBot="1" x14ac:dyDescent="0.3">
      <c r="A302" s="148"/>
      <c r="B302" s="849"/>
      <c r="C302" s="437">
        <v>278</v>
      </c>
      <c r="D302" s="414">
        <v>2</v>
      </c>
      <c r="E302" s="516" t="s">
        <v>162</v>
      </c>
      <c r="F302" s="408" t="str">
        <f>_xlfn.IFNA(IF(VLOOKUP(E302,Languages!$A:$D,1,TRUE)=E302,VLOOKUP(E302,Languages!$A:$D,Summary!$C$7,TRUE),NA()),"")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G302" s="484">
        <v>34</v>
      </c>
      <c r="H302" s="407" t="s">
        <v>3253</v>
      </c>
      <c r="I302" s="407" t="s">
        <v>3171</v>
      </c>
      <c r="J302" s="448"/>
      <c r="K302" s="137"/>
    </row>
    <row r="303" spans="1:11" ht="70.95" customHeight="1" thickBot="1" x14ac:dyDescent="0.3">
      <c r="A303" s="148"/>
      <c r="B303" s="849"/>
      <c r="C303" s="437">
        <v>279</v>
      </c>
      <c r="D303" s="414">
        <v>2</v>
      </c>
      <c r="E303" s="516" t="s">
        <v>163</v>
      </c>
      <c r="F303" s="408" t="str">
        <f>_xlfn.IFNA(IF(VLOOKUP(E303,Languages!$A:$D,1,TRUE)=E303,VLOOKUP(E303,Languages!$A:$D,Summary!$C$7,TRUE),NA()),"")</f>
        <v>Kybertapahtumien tunnistamista varten on määritetty erilaisia hälytyksiä ja ilmoituksia, joita päivitetään säännöllisesti.</v>
      </c>
      <c r="G303" s="483" t="s">
        <v>1537</v>
      </c>
      <c r="H303" s="407"/>
      <c r="I303" s="407" t="s">
        <v>1537</v>
      </c>
      <c r="J303" s="448"/>
      <c r="K303" s="137"/>
    </row>
    <row r="304" spans="1:11" ht="70.95" customHeight="1" thickBot="1" x14ac:dyDescent="0.3">
      <c r="A304" s="148"/>
      <c r="B304" s="849"/>
      <c r="C304" s="437">
        <v>280</v>
      </c>
      <c r="D304" s="414">
        <v>2</v>
      </c>
      <c r="E304" s="516" t="s">
        <v>164</v>
      </c>
      <c r="F304" s="408" t="str">
        <f>_xlfn.IFNA(IF(VLOOKUP(E304,Languages!$A:$D,1,TRUE)=E304,VLOOKUP(E304,Languages!$A:$D,Summary!$C$7,TRUE),NA()),"")</f>
        <v>Valvontatoimenpiteet ovat linjassa toiminnon uhkaprofiilin kanssa [kts. THREAT-2e].</v>
      </c>
      <c r="G304" s="484">
        <v>33</v>
      </c>
      <c r="H304" s="407" t="s">
        <v>3252</v>
      </c>
      <c r="I304" s="407" t="s">
        <v>3170</v>
      </c>
      <c r="J304" s="448"/>
      <c r="K304" s="137"/>
    </row>
    <row r="305" spans="1:11" ht="70.95" customHeight="1" thickBot="1" x14ac:dyDescent="0.3">
      <c r="A305" s="148"/>
      <c r="B305" s="849"/>
      <c r="C305" s="437">
        <v>281</v>
      </c>
      <c r="D305" s="414">
        <v>3</v>
      </c>
      <c r="E305" s="516" t="s">
        <v>165</v>
      </c>
      <c r="F305" s="408" t="str">
        <f>_xlfn.IFNA(IF(VLOOKUP(E305,Languages!$A:$D,1,TRUE)=E305,VLOOKUP(E305,Languages!$A:$D,Summary!$C$7,TRUE),NA()),"")</f>
        <v xml:space="preserve">Korkean prioriteetin laitteita, ohjelmistoija ja tietovarantoja valvotaan tarkemmin. </v>
      </c>
      <c r="G305" s="484">
        <v>33</v>
      </c>
      <c r="H305" s="407" t="s">
        <v>3252</v>
      </c>
      <c r="I305" s="407" t="s">
        <v>3170</v>
      </c>
      <c r="J305" s="448"/>
      <c r="K305" s="137"/>
    </row>
    <row r="306" spans="1:11" ht="70.95" customHeight="1" thickBot="1" x14ac:dyDescent="0.3">
      <c r="A306" s="148"/>
      <c r="B306" s="849"/>
      <c r="C306" s="437">
        <v>282</v>
      </c>
      <c r="D306" s="414">
        <v>3</v>
      </c>
      <c r="E306" s="516" t="s">
        <v>166</v>
      </c>
      <c r="F306" s="408" t="str">
        <f>_xlfn.IFNA(IF(VLOOKUP(E306,Languages!$A:$D,1,TRUE)=E306,VLOOKUP(E306,Languages!$A:$D,Summary!$C$7,TRUE),NA()),"")</f>
        <v>Riskianalyyseistä saatua tietoa [kts. RISK-3d] hyödynnetään, kun määritetään poikkeavan toiminnan indikaattoreita.</v>
      </c>
      <c r="G306" s="484">
        <v>34</v>
      </c>
      <c r="H306" s="407" t="s">
        <v>3253</v>
      </c>
      <c r="I306" s="407" t="s">
        <v>3171</v>
      </c>
      <c r="J306" s="448"/>
      <c r="K306" s="137"/>
    </row>
    <row r="307" spans="1:11" ht="70.95" customHeight="1" thickBot="1" x14ac:dyDescent="0.3">
      <c r="A307" s="148"/>
      <c r="B307" s="849"/>
      <c r="C307" s="437">
        <v>283</v>
      </c>
      <c r="D307" s="414">
        <v>3</v>
      </c>
      <c r="E307" s="516" t="s">
        <v>167</v>
      </c>
      <c r="F307" s="408" t="str">
        <f>_xlfn.IFNA(IF(VLOOKUP(E307,Languages!$A:$D,1,TRUE)=E307,VLOOKUP(E307,Languages!$A:$D,Summary!$C$7,TRUE),NA()),"")</f>
        <v xml:space="preserve">Poikkeavan toiminnan havaitsemiseksi on luotuja indikaattoreita arvioidaan ja päivitetään säännöllisesti ja määriteltyjen tilanteiden kuten järjestelmämuutosten tai ulkoisten tapahtumien yhteydessä. </v>
      </c>
      <c r="G307" s="484">
        <v>34</v>
      </c>
      <c r="H307" s="407" t="s">
        <v>3253</v>
      </c>
      <c r="I307" s="407" t="s">
        <v>3171</v>
      </c>
      <c r="J307" s="448"/>
      <c r="K307" s="137"/>
    </row>
    <row r="308" spans="1:11" ht="70.95" customHeight="1" thickBot="1" x14ac:dyDescent="0.3">
      <c r="A308" s="148"/>
      <c r="B308" s="849"/>
      <c r="C308" s="437">
        <v>284</v>
      </c>
      <c r="D308" s="414">
        <v>2</v>
      </c>
      <c r="E308" s="516" t="s">
        <v>169</v>
      </c>
      <c r="F308" s="408" t="str">
        <f>_xlfn.IFNA(IF(VLOOKUP(E308,Languages!$A:$D,1,TRUE)=E308,VLOOKUP(E308,Languages!$A:$D,Summary!$C$7,TRUE),NA()),"")</f>
        <v>Toiminnon kyberturvallisuuden tilannekuvan viestimiseksi on määritetty menetelmät, joita päivitetään säännöllisesti.</v>
      </c>
      <c r="G308" s="483" t="s">
        <v>1537</v>
      </c>
      <c r="H308" s="407"/>
      <c r="I308" s="407" t="s">
        <v>1537</v>
      </c>
      <c r="J308" s="448"/>
      <c r="K308" s="137"/>
    </row>
    <row r="309" spans="1:11" ht="70.95" customHeight="1" thickBot="1" x14ac:dyDescent="0.3">
      <c r="A309" s="148"/>
      <c r="B309" s="849"/>
      <c r="C309" s="437">
        <v>285</v>
      </c>
      <c r="D309" s="414">
        <v>2</v>
      </c>
      <c r="E309" s="516" t="s">
        <v>170</v>
      </c>
      <c r="F309" s="408" t="str">
        <f>_xlfn.IFNA(IF(VLOOKUP(E309,Languages!$A:$D,1,TRUE)=E309,VLOOKUP(E309,Languages!$A:$D,Summary!$C$7,TRUE),NA()),"")</f>
        <v>Valvontatieto kootaan yhteen toiminnon operatiivisen tilannekuvan muodostamiseksi.</v>
      </c>
      <c r="G309" s="484">
        <v>35</v>
      </c>
      <c r="H309" s="407" t="s">
        <v>3254</v>
      </c>
      <c r="I309" s="407" t="s">
        <v>3172</v>
      </c>
      <c r="J309" s="448"/>
      <c r="K309" s="137"/>
    </row>
    <row r="310" spans="1:11" ht="70.95" customHeight="1" thickBot="1" x14ac:dyDescent="0.3">
      <c r="A310" s="148"/>
      <c r="B310" s="849"/>
      <c r="C310" s="437">
        <v>286</v>
      </c>
      <c r="D310" s="414">
        <v>2</v>
      </c>
      <c r="E310" s="516" t="s">
        <v>171</v>
      </c>
      <c r="F310" s="408" t="str">
        <f>_xlfn.IFNA(IF(VLOOKUP(E310,Languages!$A:$D,1,TRUE)=E310,VLOOKUP(E310,Languages!$A:$D,Summary!$C$7,TRUE),NA()),"")</f>
        <v>Tilannekuvan rikastamiseksi on saatavilla soveltuvaa tietoa eri puolilta organisaatiota.</v>
      </c>
      <c r="G310" s="484">
        <v>36</v>
      </c>
      <c r="H310" s="407" t="s">
        <v>3255</v>
      </c>
      <c r="I310" s="407" t="s">
        <v>3173</v>
      </c>
      <c r="J310" s="448"/>
      <c r="K310" s="137"/>
    </row>
    <row r="311" spans="1:11" ht="70.95" customHeight="1" thickBot="1" x14ac:dyDescent="0.3">
      <c r="A311" s="148"/>
      <c r="B311" s="849"/>
      <c r="C311" s="437">
        <v>287</v>
      </c>
      <c r="D311" s="414">
        <v>3</v>
      </c>
      <c r="E311" s="516" t="s">
        <v>172</v>
      </c>
      <c r="F311" s="408" t="str">
        <f>_xlfn.IFNA(IF(VLOOKUP(E311,Languages!$A:$D,1,TRUE)=E311,VLOOKUP(E311,Languages!$A:$D,Summary!$C$7,TRUE),NA()),"")</f>
        <v>Tilannekuvan raportoinnista on määritetty vaatimuksia, joihin kuuluu oikea-aikaisen kyberturvallisuustiedon jakaminen organisaation määrittelemille sidosryhmille.</v>
      </c>
      <c r="G311" s="483" t="s">
        <v>1537</v>
      </c>
      <c r="H311" s="407"/>
      <c r="I311" s="407" t="s">
        <v>1537</v>
      </c>
      <c r="J311" s="448"/>
      <c r="K311" s="137"/>
    </row>
    <row r="312" spans="1:11" ht="70.95" customHeight="1" thickBot="1" x14ac:dyDescent="0.3">
      <c r="A312" s="148"/>
      <c r="B312" s="849"/>
      <c r="C312" s="437">
        <v>288</v>
      </c>
      <c r="D312" s="414">
        <v>3</v>
      </c>
      <c r="E312" s="516" t="s">
        <v>173</v>
      </c>
      <c r="F312" s="408" t="str">
        <f>_xlfn.IFNA(IF(VLOOKUP(E312,Languages!$A:$D,1,TRUE)=E312,VLOOKUP(E312,Languages!$A:$D,Summary!$C$7,TRUE),NA()),"")</f>
        <v>Tilannekuvan rikastamiseksi kerätään soveltuvaa tietoa organisaation ulkopuolelta. Lisäksi tätä tietoa jaetaan organisaation määrittelemille sisäisille sidosryhmille.</v>
      </c>
      <c r="G312" s="484">
        <v>36</v>
      </c>
      <c r="H312" s="407" t="s">
        <v>3255</v>
      </c>
      <c r="I312" s="407" t="s">
        <v>3173</v>
      </c>
      <c r="J312" s="448"/>
      <c r="K312" s="137"/>
    </row>
    <row r="313" spans="1:11" ht="70.95" customHeight="1" thickBot="1" x14ac:dyDescent="0.3">
      <c r="A313" s="148"/>
      <c r="B313" s="849"/>
      <c r="C313" s="437">
        <v>289</v>
      </c>
      <c r="D313" s="414">
        <v>3</v>
      </c>
      <c r="E313" s="516" t="s">
        <v>174</v>
      </c>
      <c r="F313" s="408" t="str">
        <f>_xlfn.IFNA(IF(VLOOKUP(E313,Languages!$A:$D,1,TRUE)=E313,VLOOKUP(E313,Languages!$A:$D,Summary!$C$7,TRUE),NA()),"")</f>
        <v>Kyvykkyys kerätä, ryhmitellä, vertailla ja analysoida valvonnalla tuottua tietoa sekä muodostaa liki reaaliaikaista tilannekuvaa toinnon kyberturvallisuuden tilasta.  Kyvykkyyttä myös ylläpidetään.</v>
      </c>
      <c r="G313" s="483" t="s">
        <v>3209</v>
      </c>
      <c r="H313" s="407" t="s">
        <v>3366</v>
      </c>
      <c r="I313" s="407" t="s">
        <v>3174</v>
      </c>
      <c r="J313" s="448"/>
      <c r="K313" s="137"/>
    </row>
    <row r="314" spans="1:11" ht="70.95" customHeight="1" thickBot="1" x14ac:dyDescent="0.3">
      <c r="A314" s="148"/>
      <c r="B314" s="849"/>
      <c r="C314" s="437">
        <v>290</v>
      </c>
      <c r="D314" s="414">
        <v>3</v>
      </c>
      <c r="E314" s="516" t="s">
        <v>175</v>
      </c>
      <c r="F314" s="408" t="str">
        <f>_xlfn.IFNA(IF(VLOOKUP(E314,Languages!$A:$D,1,TRUE)=E314,VLOOKUP(E314,Languages!$A:$D,Summary!$C$7,TRUE),NA()),"")</f>
        <v>Toiminnassa noudatetaan ennalta määriteltyjä, dokumentoituja toimintatiloja, jotka otetaan käyttöön toiminnon kyberurvallisuustilanteen mukaisesti tai muiden osa-alueiden toimintojen käynnistämänä.</v>
      </c>
      <c r="G314" s="483" t="s">
        <v>1537</v>
      </c>
      <c r="H314" s="407"/>
      <c r="I314" s="407" t="s">
        <v>1537</v>
      </c>
      <c r="J314" s="448"/>
      <c r="K314" s="137"/>
    </row>
    <row r="315" spans="1:11" ht="70.95" customHeight="1" thickBot="1" x14ac:dyDescent="0.3">
      <c r="A315" s="148"/>
      <c r="B315" s="849"/>
      <c r="C315" s="437">
        <v>291</v>
      </c>
      <c r="D315" s="414">
        <v>2</v>
      </c>
      <c r="E315" s="516" t="s">
        <v>176</v>
      </c>
      <c r="F315" s="408" t="str">
        <f>_xlfn.IFNA(IF(VLOOKUP(E315,Languages!$A:$D,1,TRUE)=E315,VLOOKUP(E315,Languages!$A:$D,Summary!$C$7,TRUE),NA()),"")</f>
        <v>SITUATION-osion toimintaa varten on määritetty dokumentoidut toimintatavat, joita noudatetaan ja päivitetään säännöllisesti.</v>
      </c>
      <c r="G315" s="483" t="s">
        <v>1537</v>
      </c>
      <c r="H315" s="407"/>
      <c r="I315" s="407" t="s">
        <v>1537</v>
      </c>
      <c r="J315" s="448"/>
      <c r="K315" s="137"/>
    </row>
    <row r="316" spans="1:11" ht="70.95" customHeight="1" thickBot="1" x14ac:dyDescent="0.3">
      <c r="A316" s="148"/>
      <c r="B316" s="849"/>
      <c r="C316" s="437">
        <v>292</v>
      </c>
      <c r="D316" s="414">
        <v>2</v>
      </c>
      <c r="E316" s="516" t="s">
        <v>177</v>
      </c>
      <c r="F316" s="408" t="str">
        <f>_xlfn.IFNA(IF(VLOOKUP(E316,Languages!$A:$D,1,TRUE)=E316,VLOOKUP(E316,Languages!$A:$D,Summary!$C$7,TRUE),NA()),"")</f>
        <v>SITUATION-osion toimintaa varten on tarjolla riittävät resurssit (henkilöstö, rahoitus ja työkalut).</v>
      </c>
      <c r="G316" s="483" t="s">
        <v>1537</v>
      </c>
      <c r="H316" s="407"/>
      <c r="I316" s="407" t="s">
        <v>1537</v>
      </c>
      <c r="J316" s="448"/>
      <c r="K316" s="137"/>
    </row>
    <row r="317" spans="1:11" ht="70.95" customHeight="1" thickBot="1" x14ac:dyDescent="0.3">
      <c r="A317" s="148"/>
      <c r="B317" s="849"/>
      <c r="C317" s="437">
        <v>293</v>
      </c>
      <c r="D317" s="414">
        <v>3</v>
      </c>
      <c r="E317" s="516" t="s">
        <v>178</v>
      </c>
      <c r="F317" s="408" t="str">
        <f>_xlfn.IFNA(IF(VLOOKUP(E317,Languages!$A:$D,1,TRUE)=E317,VLOOKUP(E317,Languages!$A:$D,Summary!$C$7,TRUE),NA()),"")</f>
        <v>SITUATION-osion toimintaa ohjataan vaatimuksilla, jotka on asetettu organisaation johtotason politiikassa (tai vastaavassa ohjeistuksessa).</v>
      </c>
      <c r="G317" s="483" t="s">
        <v>1537</v>
      </c>
      <c r="H317" s="407"/>
      <c r="I317" s="407" t="s">
        <v>1537</v>
      </c>
      <c r="J317" s="448"/>
      <c r="K317" s="137"/>
    </row>
    <row r="318" spans="1:11" ht="70.95" customHeight="1" thickBot="1" x14ac:dyDescent="0.3">
      <c r="A318" s="148"/>
      <c r="B318" s="849"/>
      <c r="C318" s="437">
        <v>294</v>
      </c>
      <c r="D318" s="414">
        <v>3</v>
      </c>
      <c r="E318" s="516" t="s">
        <v>179</v>
      </c>
      <c r="F318" s="408" t="str">
        <f>_xlfn.IFNA(IF(VLOOKUP(E318,Languages!$A:$D,1,TRUE)=E318,VLOOKUP(E318,Languages!$A:$D,Summary!$C$7,TRUE),NA()),"")</f>
        <v>SITUATION-osion toiminnan suorittamiseen tarvittavat vastuut, tilivelvollisuudet ja valtuutukset on jalkautettu soveltuville työntekijöille.</v>
      </c>
      <c r="G318" s="483" t="s">
        <v>1537</v>
      </c>
      <c r="H318" s="407"/>
      <c r="I318" s="407" t="s">
        <v>1537</v>
      </c>
      <c r="J318" s="448"/>
      <c r="K318" s="137"/>
    </row>
    <row r="319" spans="1:11" ht="70.95" customHeight="1" thickBot="1" x14ac:dyDescent="0.3">
      <c r="A319" s="148"/>
      <c r="B319" s="849"/>
      <c r="C319" s="437">
        <v>295</v>
      </c>
      <c r="D319" s="414">
        <v>3</v>
      </c>
      <c r="E319" s="516" t="s">
        <v>180</v>
      </c>
      <c r="F319" s="408" t="str">
        <f>_xlfn.IFNA(IF(VLOOKUP(E319,Languages!$A:$D,1,TRUE)=E319,VLOOKUP(E319,Languages!$A:$D,Summary!$C$7,TRUE),NA()),"")</f>
        <v>SITUATION-osion toimintaa suorittavilla työntekijöillä on riittävät tiedot ja taidot tehtäviensä suorittamiseen.</v>
      </c>
      <c r="G319" s="483" t="s">
        <v>1537</v>
      </c>
      <c r="H319" s="407"/>
      <c r="I319" s="407" t="s">
        <v>1537</v>
      </c>
      <c r="J319" s="448"/>
      <c r="K319" s="137"/>
    </row>
    <row r="320" spans="1:11" ht="70.95" customHeight="1" thickBot="1" x14ac:dyDescent="0.3">
      <c r="A320" s="148"/>
      <c r="B320" s="849"/>
      <c r="C320" s="437">
        <v>296</v>
      </c>
      <c r="D320" s="414">
        <v>3</v>
      </c>
      <c r="E320" s="516" t="s">
        <v>181</v>
      </c>
      <c r="F320" s="408" t="str">
        <f>_xlfn.IFNA(IF(VLOOKUP(E320,Languages!$A:$D,1,TRUE)=E320,VLOOKUP(E320,Languages!$A:$D,Summary!$C$7,TRUE),NA()),"")</f>
        <v>SITUATION-osion toiminnan vaikuttavuutta arvioidaan ja seurataan.</v>
      </c>
      <c r="G320" s="483" t="s">
        <v>1537</v>
      </c>
      <c r="H320" s="407"/>
      <c r="I320" s="407" t="s">
        <v>1537</v>
      </c>
      <c r="J320" s="448"/>
      <c r="K320" s="137"/>
    </row>
    <row r="321" spans="1:11" ht="70.95" customHeight="1" thickBot="1" x14ac:dyDescent="0.3">
      <c r="A321" s="148"/>
      <c r="B321" s="849"/>
      <c r="C321" s="437">
        <v>297</v>
      </c>
      <c r="D321" s="414">
        <v>1</v>
      </c>
      <c r="E321" s="516" t="s">
        <v>2276</v>
      </c>
      <c r="F321" s="408" t="str">
        <f>_xlfn.IFNA(IF(VLOOKUP(E321,Languages!$A:$D,1,TRUE)=E321,VLOOKUP(E321,Languages!$A:$D,Summary!$C$7,TRUE),NA()),"")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G321" s="484">
        <v>48</v>
      </c>
      <c r="H321" s="407" t="s">
        <v>3232</v>
      </c>
      <c r="I321" s="407" t="s">
        <v>3175</v>
      </c>
      <c r="J321" s="448"/>
      <c r="K321" s="137"/>
    </row>
    <row r="322" spans="1:11" ht="70.95" customHeight="1" thickBot="1" x14ac:dyDescent="0.3">
      <c r="A322" s="148"/>
      <c r="B322" s="849"/>
      <c r="C322" s="437">
        <v>298</v>
      </c>
      <c r="D322" s="414">
        <v>1</v>
      </c>
      <c r="E322" s="516" t="s">
        <v>2277</v>
      </c>
      <c r="F322" s="408" t="str">
        <f>_xlfn.IFNA(IF(VLOOKUP(E322,Languages!$A:$D,1,TRUE)=E322,VLOOKUP(E322,Languages!$A:$D,Summary!$C$7,TRUE),NA()),"")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G322" s="484">
        <v>48</v>
      </c>
      <c r="H322" s="407" t="s">
        <v>3232</v>
      </c>
      <c r="I322" s="407" t="s">
        <v>3175</v>
      </c>
      <c r="J322" s="448"/>
      <c r="K322" s="137"/>
    </row>
    <row r="323" spans="1:11" ht="70.95" customHeight="1" thickBot="1" x14ac:dyDescent="0.3">
      <c r="A323" s="148"/>
      <c r="B323" s="849"/>
      <c r="C323" s="437">
        <v>299</v>
      </c>
      <c r="D323" s="414">
        <v>2</v>
      </c>
      <c r="E323" s="516" t="s">
        <v>2278</v>
      </c>
      <c r="F323" s="408" t="str">
        <f>_xlfn.IFNA(IF(VLOOKUP(E323,Languages!$A:$D,1,TRUE)=E323,VLOOKUP(E323,Languages!$A:$D,Summary!$C$7,TRUE),NA()),"")</f>
        <v>Toimittajista ja muista kumppaneista aiheutuvien riskien tunnistamiseen käytetään määriteltyjä menetelmiä.</v>
      </c>
      <c r="G323" s="484">
        <v>48</v>
      </c>
      <c r="H323" s="407" t="s">
        <v>3232</v>
      </c>
      <c r="I323" s="407" t="s">
        <v>3175</v>
      </c>
      <c r="J323" s="448"/>
      <c r="K323" s="137"/>
    </row>
    <row r="324" spans="1:11" ht="70.95" customHeight="1" thickBot="1" x14ac:dyDescent="0.3">
      <c r="A324" s="148"/>
      <c r="B324" s="849"/>
      <c r="C324" s="437">
        <v>300</v>
      </c>
      <c r="D324" s="414">
        <v>2</v>
      </c>
      <c r="E324" s="516" t="s">
        <v>2279</v>
      </c>
      <c r="F324" s="408" t="str">
        <f>_xlfn.IFNA(IF(VLOOKUP(E324,Languages!$A:$D,1,TRUE)=E324,VLOOKUP(E324,Languages!$A:$D,Summary!$C$7,TRUE),NA()),"")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G324" s="484">
        <v>48</v>
      </c>
      <c r="H324" s="407" t="s">
        <v>3232</v>
      </c>
      <c r="I324" s="407" t="s">
        <v>3175</v>
      </c>
      <c r="J324" s="448"/>
      <c r="K324" s="137"/>
    </row>
    <row r="325" spans="1:11" ht="70.95" customHeight="1" thickBot="1" x14ac:dyDescent="0.3">
      <c r="A325" s="148"/>
      <c r="B325" s="849"/>
      <c r="C325" s="437">
        <v>301</v>
      </c>
      <c r="D325" s="414">
        <v>2</v>
      </c>
      <c r="E325" s="516" t="s">
        <v>2280</v>
      </c>
      <c r="F325" s="408" t="str">
        <f>_xlfn.IFNA(IF(VLOOKUP(E325,Languages!$A:$D,1,TRUE)=E325,VLOOKUP(E325,Languages!$A:$D,Summary!$C$7,TRUE),NA()),"")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G325" s="484">
        <v>48</v>
      </c>
      <c r="H325" s="407" t="s">
        <v>3232</v>
      </c>
      <c r="I325" s="407" t="s">
        <v>3175</v>
      </c>
      <c r="J325" s="448"/>
      <c r="K325" s="137"/>
    </row>
    <row r="326" spans="1:11" ht="70.95" customHeight="1" thickBot="1" x14ac:dyDescent="0.3">
      <c r="A326" s="148"/>
      <c r="B326" s="849"/>
      <c r="C326" s="437">
        <v>302</v>
      </c>
      <c r="D326" s="414">
        <v>3</v>
      </c>
      <c r="E326" s="516" t="s">
        <v>2281</v>
      </c>
      <c r="F326" s="408" t="str">
        <f>_xlfn.IFNA(IF(VLOOKUP(E326,Languages!$A:$D,1,TRUE)=E326,VLOOKUP(E326,Languages!$A:$D,Summary!$C$7,TRUE),NA()),"")</f>
        <v>Toimittajien ja muiden kumppaniverkoston toimijoiden priorisointia päivitetään aika ajoin ja määriteltyjen tilanteiden kuten järjestelmämuutosten tai ulkoisten tapahtumien yhteydessä.</v>
      </c>
      <c r="G326" s="484">
        <v>48</v>
      </c>
      <c r="H326" s="407" t="s">
        <v>3232</v>
      </c>
      <c r="I326" s="407" t="s">
        <v>3175</v>
      </c>
      <c r="J326" s="448"/>
      <c r="K326" s="137"/>
    </row>
    <row r="327" spans="1:11" ht="70.95" customHeight="1" thickBot="1" x14ac:dyDescent="0.3">
      <c r="A327" s="148"/>
      <c r="B327" s="849"/>
      <c r="C327" s="437">
        <v>303</v>
      </c>
      <c r="D327" s="414">
        <v>1</v>
      </c>
      <c r="E327" s="516" t="s">
        <v>2284</v>
      </c>
      <c r="F327" s="408" t="str">
        <f>_xlfn.IFNA(IF(VLOOKUP(E327,Languages!$A:$D,1,TRUE)=E327,VLOOKUP(E327,Languages!$A:$D,Summary!$C$7,TRUE),NA()),"")</f>
        <v>Toimittajien ja muiden kumppaniverkoston toimijoiden valintaan vaikuttaa arvio niiden kyberturvallisuuskelpoisuuksista. Tasolla 1 tämän ei tarvitse olla systemaattista ja säännöllistä.</v>
      </c>
      <c r="G327" s="484">
        <v>49</v>
      </c>
      <c r="H327" s="407" t="s">
        <v>3233</v>
      </c>
      <c r="I327" s="407" t="s">
        <v>3176</v>
      </c>
      <c r="J327" s="448"/>
      <c r="K327" s="137"/>
    </row>
    <row r="328" spans="1:11" ht="70.95" customHeight="1" thickBot="1" x14ac:dyDescent="0.3">
      <c r="A328" s="148"/>
      <c r="B328" s="849"/>
      <c r="C328" s="437">
        <v>304</v>
      </c>
      <c r="D328" s="414">
        <v>1</v>
      </c>
      <c r="E328" s="516" t="s">
        <v>2285</v>
      </c>
      <c r="F328" s="408" t="str">
        <f>_xlfn.IFNA(IF(VLOOKUP(E328,Languages!$A:$D,1,TRUE)=E328,VLOOKUP(E328,Languages!$A:$D,Summary!$C$7,TRUE),NA()),"")</f>
        <v>Tuotteiden ja palveluiden valintaan vaikuttaa arvio niiden kyberkyvykkyyksistä. Tasolla 1 tämän ei tarvitse olla systemaattista ja säännöllistä.</v>
      </c>
      <c r="G328" s="484">
        <v>50</v>
      </c>
      <c r="H328" s="407" t="s">
        <v>3234</v>
      </c>
      <c r="I328" s="407" t="s">
        <v>3177</v>
      </c>
      <c r="J328" s="448"/>
      <c r="K328" s="137"/>
    </row>
    <row r="329" spans="1:11" ht="70.95" customHeight="1" thickBot="1" x14ac:dyDescent="0.3">
      <c r="A329" s="148"/>
      <c r="B329" s="849"/>
      <c r="C329" s="437">
        <v>305</v>
      </c>
      <c r="D329" s="414">
        <v>2</v>
      </c>
      <c r="E329" s="516" t="s">
        <v>2286</v>
      </c>
      <c r="F329" s="408" t="str">
        <f>_xlfn.IFNA(IF(VLOOKUP(E329,Languages!$A:$D,1,TRUE)=E329,VLOOKUP(E329,Languages!$A:$D,Summary!$C$7,TRUE),NA()),"")</f>
        <v>Määriteltyjä menetelmiä noudatetaan, kun tunnistetaan kyberturvallisuusvaatimuksia ja toteutetaan niihin liittyviä suojaustoimia, joilla suojaudutaan toimittajista ja kumppaniverkoston toimijoista aiheutuvilta riskeiltä.</v>
      </c>
      <c r="G329" s="483" t="s">
        <v>3210</v>
      </c>
      <c r="H329" s="407" t="s">
        <v>3371</v>
      </c>
      <c r="I329" s="407" t="s">
        <v>3178</v>
      </c>
      <c r="J329" s="448"/>
      <c r="K329" s="137"/>
    </row>
    <row r="330" spans="1:11" ht="70.95" customHeight="1" thickBot="1" x14ac:dyDescent="0.3">
      <c r="A330" s="148"/>
      <c r="B330" s="849"/>
      <c r="C330" s="437">
        <v>306</v>
      </c>
      <c r="D330" s="414">
        <v>2</v>
      </c>
      <c r="E330" s="516" t="s">
        <v>2287</v>
      </c>
      <c r="F330" s="408" t="str">
        <f>_xlfn.IFNA(IF(VLOOKUP(E330,Languages!$A:$D,1,TRUE)=E330,VLOOKUP(E330,Languages!$A:$D,Summary!$C$7,TRUE),NA()),"")</f>
        <v>Määriteltyjä menetelmiä noudatetaan, kun arvioidaan ja valitaan toimittajia ja muita kumppaniverkoston toimijoita.</v>
      </c>
      <c r="G330" s="484">
        <v>49</v>
      </c>
      <c r="H330" s="407" t="s">
        <v>3233</v>
      </c>
      <c r="I330" s="407" t="s">
        <v>3176</v>
      </c>
      <c r="J330" s="448"/>
      <c r="K330" s="137"/>
    </row>
    <row r="331" spans="1:11" ht="70.95" customHeight="1" thickBot="1" x14ac:dyDescent="0.3">
      <c r="A331" s="148"/>
      <c r="B331" s="849"/>
      <c r="C331" s="437">
        <v>307</v>
      </c>
      <c r="D331" s="414">
        <v>2</v>
      </c>
      <c r="E331" s="516" t="s">
        <v>2288</v>
      </c>
      <c r="F331" s="408" t="str">
        <f>_xlfn.IFNA(IF(VLOOKUP(E331,Languages!$A:$D,1,TRUE)=E331,VLOOKUP(E331,Languages!$A:$D,Summary!$C$7,TRUE),NA()),"")</f>
        <v>Tiukempia suojaustoimia toteutetaan korkean prioriteetin toimittajille ja muille kumppaniverkoston toimijoille.</v>
      </c>
      <c r="G331" s="484">
        <v>51</v>
      </c>
      <c r="H331" s="407" t="s">
        <v>3235</v>
      </c>
      <c r="I331" s="407" t="s">
        <v>3179</v>
      </c>
      <c r="J331" s="448"/>
      <c r="K331" s="137"/>
    </row>
    <row r="332" spans="1:11" ht="70.95" customHeight="1" thickBot="1" x14ac:dyDescent="0.3">
      <c r="A332" s="148"/>
      <c r="B332" s="849"/>
      <c r="C332" s="437">
        <v>308</v>
      </c>
      <c r="D332" s="414">
        <v>2</v>
      </c>
      <c r="E332" s="516" t="s">
        <v>2289</v>
      </c>
      <c r="F332" s="408" t="str">
        <f>_xlfn.IFNA(IF(VLOOKUP(E332,Languages!$A:$D,1,TRUE)=E332,VLOOKUP(E332,Languages!$A:$D,Summary!$C$7,TRUE),NA()),"")</f>
        <v>Kyberturvallisuusvaatimukset (esimerkiksi haavoittuvuustiedotus, poikkeamatapausten SLA vaatimukset) ovat osa toimittajien ja muiden kumppaniverkoston toimijoiden kanssa laadittavia sopimuksia.</v>
      </c>
      <c r="G332" s="484">
        <v>52</v>
      </c>
      <c r="H332" s="407" t="s">
        <v>3236</v>
      </c>
      <c r="I332" s="407" t="s">
        <v>3180</v>
      </c>
      <c r="J332" s="448"/>
      <c r="K332" s="137"/>
    </row>
    <row r="333" spans="1:11" ht="70.95" customHeight="1" thickBot="1" x14ac:dyDescent="0.3">
      <c r="A333" s="148"/>
      <c r="B333" s="849"/>
      <c r="C333" s="437">
        <v>309</v>
      </c>
      <c r="D333" s="414">
        <v>2</v>
      </c>
      <c r="E333" s="516" t="s">
        <v>2290</v>
      </c>
      <c r="F333" s="408" t="str">
        <f>_xlfn.IFNA(IF(VLOOKUP(E333,Languages!$A:$D,1,TRUE)=E333,VLOOKUP(E333,Languages!$A:$D,Summary!$C$7,TRUE),NA()),"")</f>
        <v>Toimittajat ja muut kumppaniverkoston toimijat osoittavat aika ajoin kykynsä täyttää asetetut kyberturvallisuusvaatimukset.</v>
      </c>
      <c r="G333" s="484">
        <v>52</v>
      </c>
      <c r="H333" s="407" t="s">
        <v>3236</v>
      </c>
      <c r="I333" s="407" t="s">
        <v>3180</v>
      </c>
      <c r="J333" s="448"/>
      <c r="K333" s="137"/>
    </row>
    <row r="334" spans="1:11" ht="70.95" customHeight="1" thickBot="1" x14ac:dyDescent="0.3">
      <c r="A334" s="148"/>
      <c r="B334" s="849"/>
      <c r="C334" s="437">
        <v>310</v>
      </c>
      <c r="D334" s="414">
        <v>3</v>
      </c>
      <c r="E334" s="516" t="s">
        <v>2291</v>
      </c>
      <c r="F334" s="408" t="str">
        <f>_xlfn.IFNA(IF(VLOOKUP(E334,Languages!$A:$D,1,TRUE)=E334,VLOOKUP(E334,Languages!$A:$D,Summary!$C$7,TRUE),NA()),"")</f>
        <v>Toimittajille ja muille kumppaniverkoston toimijoille asetetut kyberturvallisuusvaatimukset sisältävät soveltuvin osin vaatimuksia turvallisesta ohjelmisto- ja tuotekehityksestä.</v>
      </c>
      <c r="G334" s="484">
        <v>52</v>
      </c>
      <c r="H334" s="407" t="s">
        <v>3236</v>
      </c>
      <c r="I334" s="407" t="s">
        <v>3180</v>
      </c>
      <c r="J334" s="448"/>
      <c r="K334" s="137"/>
    </row>
    <row r="335" spans="1:11" ht="70.95" customHeight="1" thickBot="1" x14ac:dyDescent="0.3">
      <c r="A335" s="148"/>
      <c r="B335" s="849"/>
      <c r="C335" s="437">
        <v>311</v>
      </c>
      <c r="D335" s="414">
        <v>3</v>
      </c>
      <c r="E335" s="516" t="s">
        <v>2292</v>
      </c>
      <c r="F335" s="408" t="str">
        <f>_xlfn.IFNA(IF(VLOOKUP(E335,Languages!$A:$D,1,TRUE)=E335,VLOOKUP(E335,Languages!$A:$D,Summary!$C$7,TRUE),NA()),"")</f>
        <v>Tuotteiden valintakriteereissä on huomioitu asianmukaisesti käyttöiän tai käyttötuen päättymisen ajankohdat.</v>
      </c>
      <c r="G335" s="484">
        <v>50</v>
      </c>
      <c r="H335" s="407" t="s">
        <v>3234</v>
      </c>
      <c r="I335" s="407" t="s">
        <v>3177</v>
      </c>
      <c r="J335" s="448"/>
      <c r="K335" s="137"/>
    </row>
    <row r="336" spans="1:11" ht="70.95" customHeight="1" thickBot="1" x14ac:dyDescent="0.3">
      <c r="A336" s="148"/>
      <c r="B336" s="849"/>
      <c r="C336" s="437">
        <v>312</v>
      </c>
      <c r="D336" s="414">
        <v>3</v>
      </c>
      <c r="E336" s="516" t="s">
        <v>2293</v>
      </c>
      <c r="F336" s="408" t="str">
        <f>_xlfn.IFNA(IF(VLOOKUP(E336,Languages!$A:$D,1,TRUE)=E336,VLOOKUP(E336,Languages!$A:$D,Summary!$C$7,TRUE),NA()),"")</f>
        <v>Valintakriteereiden osana on huomioitu asianmukaisesti toimet väärennettyjä tai vaarantuneita ohjelmistoja, laitteita tai palveluita vastaan.</v>
      </c>
      <c r="G336" s="484">
        <v>50</v>
      </c>
      <c r="H336" s="407" t="s">
        <v>3234</v>
      </c>
      <c r="I336" s="407" t="s">
        <v>3177</v>
      </c>
      <c r="J336" s="448"/>
      <c r="K336" s="137"/>
    </row>
    <row r="337" spans="1:11" ht="70.95" customHeight="1" thickBot="1" x14ac:dyDescent="0.3">
      <c r="A337" s="148"/>
      <c r="B337" s="849"/>
      <c r="C337" s="437">
        <v>313</v>
      </c>
      <c r="D337" s="414">
        <v>3</v>
      </c>
      <c r="E337" s="516" t="s">
        <v>2294</v>
      </c>
      <c r="F337" s="408" t="str">
        <f>_xlfn.IFNA(IF(VLOOKUP(E337,Languages!$A:$D,1,TRUE)=E337,VLOOKUP(E337,Languages!$A:$D,Summary!$C$7,TRUE),NA()),"")</f>
        <v xml:space="preserve">Korkean prioriteetin  omaisuuserien (laitteiden, ohjelmistojen ja tietovarantojen) valintakriteerit sisältävät ns. materiaaliluettelon (bill of materials) ainakin on keskeisten osien, kuten laitteiston ja ohjemlmistojen osalta. </v>
      </c>
      <c r="G337" s="484">
        <v>50</v>
      </c>
      <c r="H337" s="407" t="s">
        <v>3234</v>
      </c>
      <c r="I337" s="407" t="s">
        <v>3177</v>
      </c>
      <c r="J337" s="448"/>
      <c r="K337" s="137"/>
    </row>
    <row r="338" spans="1:11" ht="70.95" customHeight="1" thickBot="1" x14ac:dyDescent="0.3">
      <c r="A338" s="148"/>
      <c r="B338" s="849"/>
      <c r="C338" s="437">
        <v>314</v>
      </c>
      <c r="D338" s="414">
        <v>3</v>
      </c>
      <c r="E338" s="516" t="s">
        <v>2295</v>
      </c>
      <c r="F338" s="408" t="str">
        <f>_xlfn.IFNA(IF(VLOOKUP(E338,Languages!$A:$D,1,TRUE)=E338,VLOOKUP(E338,Languages!$A:$D,Summary!$C$7,TRUE),NA()),"")</f>
        <v>Korkean prioriteetin  omaisuuserien (laitteiden, ohjelmistojen ja tietovarantojen) valintakriteereissä on huomioitu kaikki kolmannen osapuolen hosting ympäristöt  ja lähdekoodi</v>
      </c>
      <c r="G338" s="484">
        <v>50</v>
      </c>
      <c r="H338" s="407" t="s">
        <v>3234</v>
      </c>
      <c r="I338" s="407" t="s">
        <v>3177</v>
      </c>
      <c r="J338" s="448"/>
      <c r="K338" s="137"/>
    </row>
    <row r="339" spans="1:11" ht="70.95" customHeight="1" thickBot="1" x14ac:dyDescent="0.3">
      <c r="A339" s="148"/>
      <c r="B339" s="849"/>
      <c r="C339" s="437">
        <v>315</v>
      </c>
      <c r="D339" s="414">
        <v>3</v>
      </c>
      <c r="E339" s="516" t="s">
        <v>2296</v>
      </c>
      <c r="F339" s="408" t="str">
        <f>_xlfn.IFNA(IF(VLOOKUP(E339,Languages!$A:$D,1,TRUE)=E339,VLOOKUP(E339,Languages!$A:$D,Summary!$C$7,TRUE),NA()),"")</f>
        <v>Hankittavien laitteiden, ohjelmistojen ja tietovarantojen hyväksyntätestaukseen kuuluu kyberturvallisuusvaatimusten testaus.</v>
      </c>
      <c r="G339" s="484">
        <v>50</v>
      </c>
      <c r="H339" s="407" t="s">
        <v>3234</v>
      </c>
      <c r="I339" s="407" t="s">
        <v>3177</v>
      </c>
      <c r="J339" s="448"/>
      <c r="K339" s="137"/>
    </row>
    <row r="340" spans="1:11" ht="70.95" customHeight="1" thickBot="1" x14ac:dyDescent="0.3">
      <c r="A340" s="148"/>
      <c r="B340" s="849"/>
      <c r="C340" s="437">
        <v>316</v>
      </c>
      <c r="D340" s="414">
        <v>2</v>
      </c>
      <c r="E340" s="516" t="s">
        <v>2299</v>
      </c>
      <c r="F340" s="408" t="str">
        <f>_xlfn.IFNA(IF(VLOOKUP(E340,Languages!$A:$D,1,TRUE)=E340,VLOOKUP(E340,Languages!$A:$D,Summary!$C$7,TRUE),NA()),"")</f>
        <v>THIRD-PARTIES-osion toimintaa varten on määritetty dokumentoidut toimintatavat, joita noudatetaan ja ylläpidetään säännöllisesti.</v>
      </c>
      <c r="G340" s="483" t="s">
        <v>1537</v>
      </c>
      <c r="H340" s="407"/>
      <c r="I340" s="407" t="s">
        <v>1537</v>
      </c>
      <c r="J340" s="448"/>
      <c r="K340" s="137"/>
    </row>
    <row r="341" spans="1:11" ht="70.95" customHeight="1" thickBot="1" x14ac:dyDescent="0.3">
      <c r="A341" s="148"/>
      <c r="B341" s="849"/>
      <c r="C341" s="437">
        <v>317</v>
      </c>
      <c r="D341" s="414">
        <v>2</v>
      </c>
      <c r="E341" s="516" t="s">
        <v>2300</v>
      </c>
      <c r="F341" s="408" t="str">
        <f>_xlfn.IFNA(IF(VLOOKUP(E341,Languages!$A:$D,1,TRUE)=E341,VLOOKUP(E341,Languages!$A:$D,Summary!$C$7,TRUE),NA()),"")</f>
        <v>THIRD-PARTIES-osion toimintaa varten on tarjolla riittävät resurssit (henkilöstö, rahoitus ja työkalut).</v>
      </c>
      <c r="G341" s="483" t="s">
        <v>1537</v>
      </c>
      <c r="H341" s="407"/>
      <c r="I341" s="407" t="s">
        <v>1537</v>
      </c>
      <c r="J341" s="448"/>
      <c r="K341" s="137"/>
    </row>
    <row r="342" spans="1:11" ht="70.95" customHeight="1" thickBot="1" x14ac:dyDescent="0.3">
      <c r="A342" s="148"/>
      <c r="B342" s="849"/>
      <c r="C342" s="437">
        <v>318</v>
      </c>
      <c r="D342" s="414">
        <v>3</v>
      </c>
      <c r="E342" s="516" t="s">
        <v>2301</v>
      </c>
      <c r="F342" s="408" t="str">
        <f>_xlfn.IFNA(IF(VLOOKUP(E342,Languages!$A:$D,1,TRUE)=E342,VLOOKUP(E342,Languages!$A:$D,Summary!$C$7,TRUE),NA()),"")</f>
        <v>THIRD-PARTIES-osion toimintaa ohjataan vaatimuksilla, jotka on asetettu organisaation johtotason politiikassa (tai vastaavassa ohjeistuksessa).</v>
      </c>
      <c r="G342" s="483" t="s">
        <v>1537</v>
      </c>
      <c r="H342" s="407"/>
      <c r="I342" s="407" t="s">
        <v>1537</v>
      </c>
      <c r="J342" s="448"/>
      <c r="K342" s="137"/>
    </row>
    <row r="343" spans="1:11" ht="70.95" customHeight="1" thickBot="1" x14ac:dyDescent="0.3">
      <c r="A343" s="148"/>
      <c r="B343" s="849"/>
      <c r="C343" s="437">
        <v>319</v>
      </c>
      <c r="D343" s="414">
        <v>3</v>
      </c>
      <c r="E343" s="516" t="s">
        <v>2302</v>
      </c>
      <c r="F343" s="408" t="str">
        <f>_xlfn.IFNA(IF(VLOOKUP(E343,Languages!$A:$D,1,TRUE)=E343,VLOOKUP(E343,Languages!$A:$D,Summary!$C$7,TRUE),NA()),"")</f>
        <v xml:space="preserve">THIRD-PARTIES-osion toiminnan suorittamiseen tarvittavat vastuut, tilivelvollisuudet ja valtuutukset on jalkautettu soveltuville työntekijöille. </v>
      </c>
      <c r="G343" s="483" t="s">
        <v>1537</v>
      </c>
      <c r="H343" s="407"/>
      <c r="I343" s="407" t="s">
        <v>1537</v>
      </c>
      <c r="J343" s="448"/>
      <c r="K343" s="137"/>
    </row>
    <row r="344" spans="1:11" ht="70.95" customHeight="1" thickBot="1" x14ac:dyDescent="0.3">
      <c r="A344" s="148"/>
      <c r="B344" s="849"/>
      <c r="C344" s="437">
        <v>320</v>
      </c>
      <c r="D344" s="414">
        <v>3</v>
      </c>
      <c r="E344" s="516" t="s">
        <v>2303</v>
      </c>
      <c r="F344" s="408" t="str">
        <f>_xlfn.IFNA(IF(VLOOKUP(E344,Languages!$A:$D,1,TRUE)=E344,VLOOKUP(E344,Languages!$A:$D,Summary!$C$7,TRUE),NA()),"")</f>
        <v>THIRD-PARTIES-osion toimintaa suorittavilla työntekijöillä on riittävät tiedot ja taidot tehtäviensä suorittamiseen.</v>
      </c>
      <c r="G344" s="483" t="s">
        <v>1537</v>
      </c>
      <c r="H344" s="407"/>
      <c r="I344" s="407" t="s">
        <v>1537</v>
      </c>
      <c r="J344" s="448"/>
      <c r="K344" s="137"/>
    </row>
    <row r="345" spans="1:11" ht="70.95" customHeight="1" thickBot="1" x14ac:dyDescent="0.3">
      <c r="A345" s="148"/>
      <c r="B345" s="849"/>
      <c r="C345" s="437">
        <v>321</v>
      </c>
      <c r="D345" s="414">
        <v>3</v>
      </c>
      <c r="E345" s="516" t="s">
        <v>2304</v>
      </c>
      <c r="F345" s="408" t="str">
        <f>_xlfn.IFNA(IF(VLOOKUP(E345,Languages!$A:$D,1,TRUE)=E345,VLOOKUP(E345,Languages!$A:$D,Summary!$C$7,TRUE),NA()),"")</f>
        <v>THIRD-PARTIES-osion toiminnan vaikuttavuutta arvioidaan ja seurataan.</v>
      </c>
      <c r="G345" s="483" t="s">
        <v>1537</v>
      </c>
      <c r="H345" s="407"/>
      <c r="I345" s="407" t="s">
        <v>1537</v>
      </c>
      <c r="J345" s="448"/>
      <c r="K345" s="137"/>
    </row>
    <row r="346" spans="1:11" ht="70.95" customHeight="1" thickBot="1" x14ac:dyDescent="0.3">
      <c r="A346" s="148"/>
      <c r="B346" s="849"/>
      <c r="C346" s="437">
        <v>322</v>
      </c>
      <c r="D346" s="414">
        <v>1</v>
      </c>
      <c r="E346" s="516" t="s">
        <v>126</v>
      </c>
      <c r="F346" s="408" t="str">
        <f>_xlfn.IFNA(IF(VLOOKUP(E346,Languages!$A:$D,1,TRUE)=E346,VLOOKUP(E346,Languages!$A:$D,Summary!$C$7,TRUE),NA()),"")</f>
        <v>Haavoittuvuuksien tunnistamisen tueksi on tunnistettu soveltuvia tietolähteitä. Tasolla 1 tämän ei tarvitse olla systemaattista ja säännöllistä.</v>
      </c>
      <c r="G346" s="484">
        <v>9</v>
      </c>
      <c r="H346" s="407" t="s">
        <v>3217</v>
      </c>
      <c r="I346" s="407" t="s">
        <v>3181</v>
      </c>
      <c r="J346" s="448"/>
      <c r="K346" s="137"/>
    </row>
    <row r="347" spans="1:11" ht="70.95" customHeight="1" thickBot="1" x14ac:dyDescent="0.3">
      <c r="A347" s="148"/>
      <c r="B347" s="849"/>
      <c r="C347" s="437">
        <v>323</v>
      </c>
      <c r="D347" s="414">
        <v>1</v>
      </c>
      <c r="E347" s="516" t="s">
        <v>127</v>
      </c>
      <c r="F347" s="408" t="str">
        <f>_xlfn.IFNA(IF(VLOOKUP(E347,Languages!$A:$D,1,TRUE)=E347,VLOOKUP(E347,Languages!$A:$D,Summary!$C$7,TRUE),NA()),"")</f>
        <v>Haavoittuvuustietoa kerätään ja sitä tulkitaan toimintoa varten. Tasolla 1 tämän ei tarvitse olla systemaattista ja säännöllistä.</v>
      </c>
      <c r="G347" s="484">
        <v>10</v>
      </c>
      <c r="H347" s="407" t="s">
        <v>3245</v>
      </c>
      <c r="I347" s="407" t="s">
        <v>3182</v>
      </c>
      <c r="J347" s="448"/>
      <c r="K347" s="137"/>
    </row>
    <row r="348" spans="1:11" ht="70.95" customHeight="1" thickBot="1" x14ac:dyDescent="0.3">
      <c r="A348" s="148"/>
      <c r="B348" s="849"/>
      <c r="C348" s="437">
        <v>324</v>
      </c>
      <c r="D348" s="414">
        <v>1</v>
      </c>
      <c r="E348" s="516" t="s">
        <v>128</v>
      </c>
      <c r="F348" s="408" t="str">
        <f>_xlfn.IFNA(IF(VLOOKUP(E348,Languages!$A:$D,1,TRUE)=E348,VLOOKUP(E348,Languages!$A:$D,Summary!$C$7,TRUE),NA()),"")</f>
        <v>Haavoittuvuusarviointeja suoritetaan. Tasolla 1 tämän ei tarvitse olla systemaattista ja säännöllistä.</v>
      </c>
      <c r="G348" s="484">
        <v>11</v>
      </c>
      <c r="H348" s="407" t="s">
        <v>3246</v>
      </c>
      <c r="I348" s="407" t="s">
        <v>3183</v>
      </c>
      <c r="J348" s="448"/>
      <c r="K348" s="137"/>
    </row>
    <row r="349" spans="1:11" ht="70.95" customHeight="1" thickBot="1" x14ac:dyDescent="0.3">
      <c r="A349" s="148"/>
      <c r="B349" s="849"/>
      <c r="C349" s="437">
        <v>325</v>
      </c>
      <c r="D349" s="414">
        <v>1</v>
      </c>
      <c r="E349" s="516" t="s">
        <v>129</v>
      </c>
      <c r="F349" s="408" t="str">
        <f>_xlfn.IFNA(IF(VLOOKUP(E349,Languages!$A:$D,1,TRUE)=E349,VLOOKUP(E349,Languages!$A:$D,Summary!$C$7,TRUE),NA()),"")</f>
        <v>Toiminnon kannalta olennaisiin haavoittuvuuksiin puututaan (esimerkiksi lisäämällä valvontaa tai asentamalla korjauspäivityksiä). Tasolla 1 tämän ei tarvitse olla systemaattista ja säännöllistä.</v>
      </c>
      <c r="G349" s="484">
        <v>12</v>
      </c>
      <c r="H349" s="407" t="s">
        <v>3264</v>
      </c>
      <c r="I349" s="407" t="s">
        <v>3184</v>
      </c>
      <c r="J349" s="448"/>
      <c r="K349" s="137"/>
    </row>
    <row r="350" spans="1:11" ht="70.95" customHeight="1" thickBot="1" x14ac:dyDescent="0.3">
      <c r="A350" s="148"/>
      <c r="B350" s="849"/>
      <c r="C350" s="437">
        <v>326</v>
      </c>
      <c r="D350" s="414">
        <v>2</v>
      </c>
      <c r="E350" s="516" t="s">
        <v>130</v>
      </c>
      <c r="F350" s="408" t="str">
        <f>_xlfn.IFNA(IF(VLOOKUP(E350,Languages!$A:$D,1,TRUE)=E350,VLOOKUP(E350,Languages!$A:$D,Summary!$C$7,TRUE),NA()),"")</f>
        <v>Haavoittuvuustiedon lähteet kattavat korkean prioriteetin laitteet ja ohjelmistot  ja näitä tietolähteitä seurataan säännöllisesti.</v>
      </c>
      <c r="G350" s="484">
        <v>9</v>
      </c>
      <c r="H350" s="407" t="s">
        <v>3217</v>
      </c>
      <c r="I350" s="407" t="s">
        <v>3181</v>
      </c>
      <c r="J350" s="448"/>
      <c r="K350" s="137"/>
    </row>
    <row r="351" spans="1:11" ht="70.95" customHeight="1" thickBot="1" x14ac:dyDescent="0.3">
      <c r="A351" s="148"/>
      <c r="B351" s="849"/>
      <c r="C351" s="437">
        <v>327</v>
      </c>
      <c r="D351" s="414">
        <v>2</v>
      </c>
      <c r="E351" s="516" t="s">
        <v>131</v>
      </c>
      <c r="F351" s="408" t="str">
        <f>_xlfn.IFNA(IF(VLOOKUP(E351,Languages!$A:$D,1,TRUE)=E351,VLOOKUP(E351,Languages!$A:$D,Summary!$C$7,TRUE),NA()),"")</f>
        <v>Haavoittuvuusarviointeja suoritetaan aika ajoin ja määriteltyjen tilanteiden kuten järjestelmämuutosten tai ulkoisten tapahtumien yhteydessä.</v>
      </c>
      <c r="G351" s="484">
        <v>11</v>
      </c>
      <c r="H351" s="407" t="s">
        <v>3246</v>
      </c>
      <c r="I351" s="407" t="s">
        <v>3183</v>
      </c>
      <c r="J351" s="448"/>
      <c r="K351" s="137"/>
    </row>
    <row r="352" spans="1:11" ht="70.95" customHeight="1" thickBot="1" x14ac:dyDescent="0.3">
      <c r="A352" s="148"/>
      <c r="B352" s="849"/>
      <c r="C352" s="437">
        <v>328</v>
      </c>
      <c r="D352" s="414">
        <v>2</v>
      </c>
      <c r="E352" s="516" t="s">
        <v>132</v>
      </c>
      <c r="F352" s="408" t="str">
        <f>_xlfn.IFNA(IF(VLOOKUP(E352,Languages!$A:$D,1,TRUE)=E352,VLOOKUP(E352,Languages!$A:$D,Summary!$C$7,TRUE),NA()),"")</f>
        <v>Tunnistetut haavoittuvuudet analysoidaan, priorisoidaan ja niihin puututaan tilanteen edellyttämin keinoin.</v>
      </c>
      <c r="G352" s="484">
        <v>12</v>
      </c>
      <c r="H352" s="407" t="s">
        <v>3264</v>
      </c>
      <c r="I352" s="407" t="s">
        <v>3184</v>
      </c>
      <c r="J352" s="448"/>
      <c r="K352" s="137"/>
    </row>
    <row r="353" spans="1:11" ht="70.95" customHeight="1" thickBot="1" x14ac:dyDescent="0.3">
      <c r="A353" s="148"/>
      <c r="B353" s="849"/>
      <c r="C353" s="437">
        <v>329</v>
      </c>
      <c r="D353" s="414">
        <v>2</v>
      </c>
      <c r="E353" s="516" t="s">
        <v>133</v>
      </c>
      <c r="F353" s="408" t="str">
        <f>_xlfn.IFNA(IF(VLOOKUP(E353,Languages!$A:$D,1,TRUE)=E353,VLOOKUP(E353,Languages!$A:$D,Summary!$C$7,TRUE),NA()),"")</f>
        <v>Ohjelmistokorjausten vaikutus toiminnon operatiiviseen toimintaan arvioidaan ennen korjausten asentamista tai rajoitustoimia (mitigation).</v>
      </c>
      <c r="G353" s="483" t="s">
        <v>1537</v>
      </c>
      <c r="H353" s="407"/>
      <c r="I353" s="407" t="s">
        <v>1537</v>
      </c>
      <c r="J353" s="448"/>
      <c r="K353" s="137"/>
    </row>
    <row r="354" spans="1:11" ht="70.95" customHeight="1" thickBot="1" x14ac:dyDescent="0.3">
      <c r="A354" s="148"/>
      <c r="B354" s="849"/>
      <c r="C354" s="437">
        <v>330</v>
      </c>
      <c r="D354" s="414">
        <v>2</v>
      </c>
      <c r="E354" s="516" t="s">
        <v>134</v>
      </c>
      <c r="F354" s="408" t="str">
        <f>_xlfn.IFNA(IF(VLOOKUP(E354,Languages!$A:$D,1,TRUE)=E354,VLOOKUP(E354,Languages!$A:$D,Summary!$C$7,TRUE),NA()),"")</f>
        <v>Tietoa löydetyistä kyberturvallisuushaavoittuvuuksista jaetaan organisaation määrittelemille sidosryhmille.</v>
      </c>
      <c r="G354" s="484">
        <v>10</v>
      </c>
      <c r="H354" s="407" t="s">
        <v>3245</v>
      </c>
      <c r="I354" s="407" t="s">
        <v>3182</v>
      </c>
      <c r="J354" s="448"/>
      <c r="K354" s="137"/>
    </row>
    <row r="355" spans="1:11" ht="70.95" customHeight="1" thickBot="1" x14ac:dyDescent="0.3">
      <c r="A355" s="148"/>
      <c r="B355" s="849"/>
      <c r="C355" s="437">
        <v>331</v>
      </c>
      <c r="D355" s="414">
        <v>3</v>
      </c>
      <c r="E355" s="516" t="s">
        <v>135</v>
      </c>
      <c r="F355" s="408" t="str">
        <f>_xlfn.IFNA(IF(VLOOKUP(E355,Languages!$A:$D,1,TRUE)=E355,VLOOKUP(E355,Languages!$A:$D,Summary!$C$7,TRUE),NA()),"")</f>
        <v>Kaikkille toimintoon kuuluvien IT- ja OT-omaisuuserille (laitteet, ohjelmistot ja tietovarannot) on tunnistettu haavoittuvuustietolähteet, joita myös seurataan.</v>
      </c>
      <c r="G355" s="484">
        <v>9</v>
      </c>
      <c r="H355" s="407" t="s">
        <v>3217</v>
      </c>
      <c r="I355" s="407" t="s">
        <v>3181</v>
      </c>
      <c r="J355" s="448"/>
      <c r="K355" s="137"/>
    </row>
    <row r="356" spans="1:11" ht="70.95" customHeight="1" thickBot="1" x14ac:dyDescent="0.3">
      <c r="A356" s="148"/>
      <c r="B356" s="849"/>
      <c r="C356" s="437">
        <v>332</v>
      </c>
      <c r="D356" s="414">
        <v>3</v>
      </c>
      <c r="E356" s="516" t="s">
        <v>136</v>
      </c>
      <c r="F356" s="408" t="str">
        <f>_xlfn.IFNA(IF(VLOOKUP(E356,Languages!$A:$D,1,TRUE)=E356,VLOOKUP(E356,Languages!$A:$D,Summary!$C$7,TRUE),NA()),"")</f>
        <v>Haavoittuvuusarvioinnit suorittaa toiminnon operatiivisesta toiminnasta irrallaan oleva riippumaton taho.</v>
      </c>
      <c r="G356" s="484">
        <v>11</v>
      </c>
      <c r="H356" s="407" t="s">
        <v>3246</v>
      </c>
      <c r="I356" s="407" t="s">
        <v>3183</v>
      </c>
      <c r="J356" s="448"/>
      <c r="K356" s="137"/>
    </row>
    <row r="357" spans="1:11" ht="70.95" customHeight="1" thickBot="1" x14ac:dyDescent="0.3">
      <c r="A357" s="148"/>
      <c r="B357" s="849"/>
      <c r="C357" s="437">
        <v>333</v>
      </c>
      <c r="D357" s="414">
        <v>3</v>
      </c>
      <c r="E357" s="516" t="s">
        <v>137</v>
      </c>
      <c r="F357" s="408" t="str">
        <f>_xlfn.IFNA(IF(VLOOKUP(E357,Languages!$A:$D,1,TRUE)=E357,VLOOKUP(E357,Languages!$A:$D,Summary!$C$7,TRUE),NA()),"")</f>
        <v>Haavoittuvuuksien seurantaan kuuluu myös toimenpiteiden katselmus, jolla varmistetaan, että haavoittuvuuksia rajaavat tai korjaavat toimenpiteet ovat olleet tehokkaita.</v>
      </c>
      <c r="G357" s="484">
        <v>12</v>
      </c>
      <c r="H357" s="407" t="s">
        <v>3264</v>
      </c>
      <c r="I357" s="407" t="s">
        <v>3184</v>
      </c>
      <c r="J357" s="448"/>
      <c r="K357" s="137"/>
    </row>
    <row r="358" spans="1:11" ht="70.95" customHeight="1" thickBot="1" x14ac:dyDescent="0.3">
      <c r="A358" s="148"/>
      <c r="B358" s="849"/>
      <c r="C358" s="437">
        <v>334</v>
      </c>
      <c r="D358" s="414">
        <v>3</v>
      </c>
      <c r="E358" s="516" t="s">
        <v>2305</v>
      </c>
      <c r="F358" s="408" t="str">
        <f>_xlfn.IFNA(IF(VLOOKUP(E358,Languages!$A:$D,1,TRUE)=E358,VLOOKUP(E358,Languages!$A:$D,Summary!$C$7,TRUE),NA()),"")</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G358" s="484">
        <v>10</v>
      </c>
      <c r="H358" s="407" t="s">
        <v>3245</v>
      </c>
      <c r="I358" s="407" t="s">
        <v>3182</v>
      </c>
      <c r="J358" s="448"/>
      <c r="K358" s="137"/>
    </row>
    <row r="359" spans="1:11" ht="70.95" customHeight="1" thickBot="1" x14ac:dyDescent="0.3">
      <c r="A359" s="148"/>
      <c r="B359" s="849"/>
      <c r="C359" s="437">
        <v>335</v>
      </c>
      <c r="D359" s="414">
        <v>1</v>
      </c>
      <c r="E359" s="516" t="s">
        <v>138</v>
      </c>
      <c r="F359" s="408" t="str">
        <f>_xlfn.IFNA(IF(VLOOKUP(E359,Languages!$A:$D,1,TRUE)=E359,VLOOKUP(E359,Languages!$A:$D,Summary!$C$7,TRUE),NA()),"")</f>
        <v>Uhkien tunnistamisen tueksi on tunnistettu soveltuvia tietolähteitä. Tasolla 1 tämän ei tarvitse olla systemaattista ja säännöllistä.</v>
      </c>
      <c r="G359" s="484">
        <v>13</v>
      </c>
      <c r="H359" s="407" t="s">
        <v>3218</v>
      </c>
      <c r="I359" s="407" t="s">
        <v>3185</v>
      </c>
      <c r="J359" s="448"/>
      <c r="K359" s="137"/>
    </row>
    <row r="360" spans="1:11" ht="70.95" customHeight="1" thickBot="1" x14ac:dyDescent="0.3">
      <c r="A360" s="148"/>
      <c r="B360" s="849"/>
      <c r="C360" s="437">
        <v>336</v>
      </c>
      <c r="D360" s="414">
        <v>1</v>
      </c>
      <c r="E360" s="516" t="s">
        <v>139</v>
      </c>
      <c r="F360" s="408" t="str">
        <f>_xlfn.IFNA(IF(VLOOKUP(E360,Languages!$A:$D,1,TRUE)=E360,VLOOKUP(E360,Languages!$A:$D,Summary!$C$7,TRUE),NA()),"")</f>
        <v>Kyberuhkatietoa kerätään ja sitä tulkitaan toimintoa varten vähintäänkin tapauskohtaisesti (ad hoc). Tasolla 1 tämän ei tarvitse olla systemaattista ja säännöllistä.</v>
      </c>
      <c r="G360" s="484">
        <v>14</v>
      </c>
      <c r="H360" s="407" t="s">
        <v>3219</v>
      </c>
      <c r="I360" s="407" t="s">
        <v>3186</v>
      </c>
      <c r="J360" s="448"/>
      <c r="K360" s="137"/>
    </row>
    <row r="361" spans="1:11" ht="70.95" customHeight="1" thickBot="1" x14ac:dyDescent="0.3">
      <c r="A361" s="148"/>
      <c r="B361" s="849"/>
      <c r="C361" s="437">
        <v>337</v>
      </c>
      <c r="D361" s="414">
        <v>1</v>
      </c>
      <c r="E361" s="516" t="s">
        <v>140</v>
      </c>
      <c r="F361" s="408" t="str">
        <f>_xlfn.IFNA(IF(VLOOKUP(E361,Languages!$A:$D,1,TRUE)=E361,VLOOKUP(E361,Languages!$A:$D,Summary!$C$7,TRUE),NA()),"")</f>
        <v xml:space="preserve">Toimintoon kohdistuvat uhkatoimijoiden tavoitteet on tunnistettu ainakin tapauskohtaisesti. Tasolla 1 tämän ei tarvitse olla systemaattista ja säännöllistä. </v>
      </c>
      <c r="G361" s="484">
        <v>15</v>
      </c>
      <c r="H361" s="407" t="s">
        <v>3220</v>
      </c>
      <c r="I361" s="407" t="s">
        <v>3187</v>
      </c>
      <c r="J361" s="448"/>
      <c r="K361" s="137"/>
    </row>
    <row r="362" spans="1:11" ht="70.95" customHeight="1" thickBot="1" x14ac:dyDescent="0.3">
      <c r="A362" s="148"/>
      <c r="B362" s="849"/>
      <c r="C362" s="437">
        <v>338</v>
      </c>
      <c r="D362" s="414">
        <v>1</v>
      </c>
      <c r="E362" s="516" t="s">
        <v>141</v>
      </c>
      <c r="F362" s="408" t="str">
        <f>_xlfn.IFNA(IF(VLOOKUP(E362,Languages!$A:$D,1,TRUE)=E362,VLOOKUP(E362,Languages!$A:$D,Summary!$C$7,TRUE),NA()),"")</f>
        <v>Toiminnon kannalta olennaisiin uhkiin puututaan (esimerkiksi lisäämällä valvontaa tai seuraamalla uhkien kehitystä). Tasolla 1 tämän ei tarvitse olla systemaattista ja säännöllistä.</v>
      </c>
      <c r="G362" s="484">
        <v>16</v>
      </c>
      <c r="H362" s="407" t="s">
        <v>3221</v>
      </c>
      <c r="I362" s="407" t="s">
        <v>3188</v>
      </c>
      <c r="J362" s="448"/>
      <c r="K362" s="137"/>
    </row>
    <row r="363" spans="1:11" ht="70.95" customHeight="1" thickBot="1" x14ac:dyDescent="0.3">
      <c r="A363" s="148"/>
      <c r="B363" s="849"/>
      <c r="C363" s="437">
        <v>339</v>
      </c>
      <c r="D363" s="414">
        <v>2</v>
      </c>
      <c r="E363" s="516" t="s">
        <v>142</v>
      </c>
      <c r="F363" s="408" t="str">
        <f>_xlfn.IFNA(IF(VLOOKUP(E363,Languages!$A:$D,1,TRUE)=E363,VLOOKUP(E363,Languages!$A:$D,Summary!$C$7,TRUE),NA()),"")</f>
        <v>Toiminnolle on määritetty uhkaprofiili. Uhkaprofiilissa kuvataan uhkatavoitteet sekä lisäksi uhkan ominaispiirteitä, kuten tyypilliset uhkatekijät, motiivit, kyvykkyydet ja kohteet.</v>
      </c>
      <c r="G363" s="484">
        <v>15</v>
      </c>
      <c r="H363" s="407" t="s">
        <v>3220</v>
      </c>
      <c r="I363" s="407" t="s">
        <v>3187</v>
      </c>
      <c r="J363" s="448"/>
      <c r="K363" s="137"/>
    </row>
    <row r="364" spans="1:11" ht="70.95" customHeight="1" thickBot="1" x14ac:dyDescent="0.3">
      <c r="A364" s="148"/>
      <c r="B364" s="849"/>
      <c r="C364" s="437">
        <v>340</v>
      </c>
      <c r="D364" s="414">
        <v>2</v>
      </c>
      <c r="E364" s="516" t="s">
        <v>143</v>
      </c>
      <c r="F364" s="408" t="str">
        <f>_xlfn.IFNA(IF(VLOOKUP(E364,Languages!$A:$D,1,TRUE)=E364,VLOOKUP(E364,Languages!$A:$D,Summary!$C$7,TRUE),NA()),"")</f>
        <v>Uhkatiedon lähteet kattavat kaikki uhkaprofiilin eri osat ja näitä tietolähteitä seurataan säännöllisesti.</v>
      </c>
      <c r="G364" s="484">
        <v>13</v>
      </c>
      <c r="H364" s="407" t="s">
        <v>3218</v>
      </c>
      <c r="I364" s="407" t="s">
        <v>3185</v>
      </c>
      <c r="J364" s="448"/>
      <c r="K364" s="137"/>
    </row>
    <row r="365" spans="1:11" ht="70.95" customHeight="1" thickBot="1" x14ac:dyDescent="0.3">
      <c r="A365" s="148"/>
      <c r="B365" s="849"/>
      <c r="C365" s="437">
        <v>341</v>
      </c>
      <c r="D365" s="414">
        <v>2</v>
      </c>
      <c r="E365" s="516" t="s">
        <v>144</v>
      </c>
      <c r="F365" s="408" t="str">
        <f>_xlfn.IFNA(IF(VLOOKUP(E365,Languages!$A:$D,1,TRUE)=E365,VLOOKUP(E365,Languages!$A:$D,Summary!$C$7,TRUE),NA()),"")</f>
        <v>Tunnistetut uhat analysoidaan, priorisoidaan ja niihin puututaan tilanteen edellyttämin keinoin.</v>
      </c>
      <c r="G365" s="484">
        <v>16</v>
      </c>
      <c r="H365" s="407" t="s">
        <v>3221</v>
      </c>
      <c r="I365" s="407" t="s">
        <v>3188</v>
      </c>
      <c r="J365" s="448"/>
      <c r="K365" s="137"/>
    </row>
    <row r="366" spans="1:11" ht="70.95" customHeight="1" thickBot="1" x14ac:dyDescent="0.3">
      <c r="A366" s="148"/>
      <c r="B366" s="849"/>
      <c r="C366" s="437">
        <v>342</v>
      </c>
      <c r="D366" s="414">
        <v>2</v>
      </c>
      <c r="E366" s="516" t="s">
        <v>145</v>
      </c>
      <c r="F366" s="408" t="str">
        <f>_xlfn.IFNA(IF(VLOOKUP(E366,Languages!$A:$D,1,TRUE)=E366,VLOOKUP(E366,Languages!$A:$D,Summary!$C$7,TRUE),NA()),"")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G366" s="484">
        <v>14</v>
      </c>
      <c r="H366" s="407" t="s">
        <v>3219</v>
      </c>
      <c r="I366" s="407" t="s">
        <v>3186</v>
      </c>
      <c r="J366" s="448"/>
      <c r="K366" s="137"/>
    </row>
    <row r="367" spans="1:11" ht="70.95" customHeight="1" thickBot="1" x14ac:dyDescent="0.3">
      <c r="A367" s="148"/>
      <c r="B367" s="849"/>
      <c r="C367" s="437">
        <v>343</v>
      </c>
      <c r="D367" s="414">
        <v>3</v>
      </c>
      <c r="E367" s="516" t="s">
        <v>146</v>
      </c>
      <c r="F367" s="408" t="str">
        <f>_xlfn.IFNA(IF(VLOOKUP(E367,Languages!$A:$D,1,TRUE)=E367,VLOOKUP(E367,Languages!$A:$D,Summary!$C$7,TRUE),NA()),"")</f>
        <v>Toiminnon uhkaprofiili päivitetään aika ajoin ja määriteltyjen tilanteiden kuten järjestelmämuutosten tai ulkoisten tapahtumien yhteydessä.</v>
      </c>
      <c r="G367" s="484">
        <v>15</v>
      </c>
      <c r="H367" s="407" t="s">
        <v>3220</v>
      </c>
      <c r="I367" s="407" t="s">
        <v>3187</v>
      </c>
      <c r="J367" s="448"/>
      <c r="K367" s="137"/>
    </row>
    <row r="368" spans="1:11" ht="70.95" customHeight="1" thickBot="1" x14ac:dyDescent="0.3">
      <c r="A368" s="148"/>
      <c r="B368" s="451"/>
      <c r="C368" s="437">
        <v>344</v>
      </c>
      <c r="D368" s="414">
        <v>3</v>
      </c>
      <c r="E368" s="516" t="s">
        <v>147</v>
      </c>
      <c r="F368" s="408" t="str">
        <f>_xlfn.IFNA(IF(VLOOKUP(E368,Languages!$A:$D,1,TRUE)=E368,VLOOKUP(E368,Languages!$A:$D,Summary!$C$7,TRUE),NA()),"")</f>
        <v>Uhkien seurannassa ja niihin reagoimisessa noudatetaan ennalta määriteltyjä toimintatiloja [kts. SITUATION-3g].</v>
      </c>
      <c r="G368" s="484">
        <v>16</v>
      </c>
      <c r="H368" s="407" t="s">
        <v>3221</v>
      </c>
      <c r="I368" s="407" t="s">
        <v>3188</v>
      </c>
      <c r="J368" s="448"/>
      <c r="K368" s="137"/>
    </row>
    <row r="369" spans="1:11" ht="70.95" customHeight="1" thickBot="1" x14ac:dyDescent="0.3">
      <c r="A369" s="148"/>
      <c r="B369" s="451"/>
      <c r="C369" s="437">
        <v>345</v>
      </c>
      <c r="D369" s="414">
        <v>3</v>
      </c>
      <c r="E369" s="516" t="s">
        <v>148</v>
      </c>
      <c r="F369" s="408" t="str">
        <f>_xlfn.IFNA(IF(VLOOKUP(E369,Languages!$A:$D,1,TRUE)=E369,VLOOKUP(E369,Languages!$A:$D,Summary!$C$7,TRUE),NA()),"")</f>
        <v>Uhkatietoa käsitellään noudattaen turvallisia ja mahdollisimman reaaliaikaisia menetelmiä, joilla varmistetaan uhkien nopea analysointi ja nopea puuttuminen.</v>
      </c>
      <c r="G369" s="484">
        <v>14</v>
      </c>
      <c r="H369" s="407" t="s">
        <v>3219</v>
      </c>
      <c r="I369" s="407" t="s">
        <v>3186</v>
      </c>
      <c r="J369" s="448"/>
      <c r="K369" s="137"/>
    </row>
    <row r="370" spans="1:11" ht="70.95" customHeight="1" thickBot="1" x14ac:dyDescent="0.3">
      <c r="A370" s="51"/>
      <c r="B370" s="447"/>
      <c r="C370" s="437">
        <v>346</v>
      </c>
      <c r="D370" s="414">
        <v>2</v>
      </c>
      <c r="E370" s="516" t="s">
        <v>149</v>
      </c>
      <c r="F370" s="408" t="str">
        <f>_xlfn.IFNA(IF(VLOOKUP(E370,Languages!$A:$D,1,TRUE)=E370,VLOOKUP(E370,Languages!$A:$D,Summary!$C$7,TRUE),NA()),"")</f>
        <v>THREAT-osion toimintaa varten on määritetty dokumentoidut toimintatavat, joita noudatetaan ja päivitetään säännöllisesti.</v>
      </c>
      <c r="G370" s="483" t="s">
        <v>1537</v>
      </c>
      <c r="H370" s="407"/>
      <c r="I370" s="407" t="s">
        <v>1537</v>
      </c>
      <c r="J370" s="448"/>
      <c r="K370" s="137"/>
    </row>
    <row r="371" spans="1:11" ht="70.95" customHeight="1" thickBot="1" x14ac:dyDescent="0.3">
      <c r="A371" s="66"/>
      <c r="B371" s="452"/>
      <c r="C371" s="437">
        <v>347</v>
      </c>
      <c r="D371" s="414">
        <v>2</v>
      </c>
      <c r="E371" s="516" t="s">
        <v>150</v>
      </c>
      <c r="F371" s="408" t="str">
        <f>_xlfn.IFNA(IF(VLOOKUP(E371,Languages!$A:$D,1,TRUE)=E371,VLOOKUP(E371,Languages!$A:$D,Summary!$C$7,TRUE),NA()),"")</f>
        <v>THREAT-osion toimintaa varten on tarjolla riittävät resurssit (henkilöstö, rahoitus ja työkalut).</v>
      </c>
      <c r="G371" s="483" t="s">
        <v>1537</v>
      </c>
      <c r="H371" s="407"/>
      <c r="I371" s="407" t="s">
        <v>1537</v>
      </c>
      <c r="J371" s="453"/>
      <c r="K371" s="137"/>
    </row>
    <row r="372" spans="1:11" ht="70.95" customHeight="1" thickBot="1" x14ac:dyDescent="0.3">
      <c r="A372" s="66"/>
      <c r="B372" s="454"/>
      <c r="C372" s="437">
        <v>348</v>
      </c>
      <c r="D372" s="414">
        <v>3</v>
      </c>
      <c r="E372" s="516" t="s">
        <v>151</v>
      </c>
      <c r="F372" s="408" t="str">
        <f>_xlfn.IFNA(IF(VLOOKUP(E372,Languages!$A:$D,1,TRUE)=E372,VLOOKUP(E372,Languages!$A:$D,Summary!$C$7,TRUE),NA()),"")</f>
        <v>THREAT-osion toimintaa ohjataan vaatimuksilla, jotka on asetettu organisaation johtotason politiikassa (tai vastaavassa ohjeistuksessa).</v>
      </c>
      <c r="G372" s="483" t="s">
        <v>1537</v>
      </c>
      <c r="H372" s="407"/>
      <c r="I372" s="407" t="s">
        <v>1537</v>
      </c>
      <c r="J372" s="453"/>
      <c r="K372" s="163"/>
    </row>
    <row r="373" spans="1:11" ht="70.95" customHeight="1" thickBot="1" x14ac:dyDescent="0.3">
      <c r="A373" s="66"/>
      <c r="B373" s="438"/>
      <c r="C373" s="437">
        <v>349</v>
      </c>
      <c r="D373" s="414">
        <v>3</v>
      </c>
      <c r="E373" s="516" t="s">
        <v>152</v>
      </c>
      <c r="F373" s="408" t="str">
        <f>_xlfn.IFNA(IF(VLOOKUP(E373,Languages!$A:$D,1,TRUE)=E373,VLOOKUP(E373,Languages!$A:$D,Summary!$C$7,TRUE),NA()),"")</f>
        <v>THREAT-osion toiminnan suorittamiseen tarvittavat vastuut, tilivelvollisuudet ja valtuutukset on jalkautettu soveltuville työntekijöille.</v>
      </c>
      <c r="G373" s="483" t="s">
        <v>1537</v>
      </c>
      <c r="H373" s="407"/>
      <c r="I373" s="407" t="s">
        <v>1537</v>
      </c>
      <c r="J373" s="453"/>
      <c r="K373" s="163"/>
    </row>
    <row r="374" spans="1:11" ht="70.95" customHeight="1" thickBot="1" x14ac:dyDescent="0.3">
      <c r="A374" s="66"/>
      <c r="B374" s="438"/>
      <c r="C374" s="437">
        <v>350</v>
      </c>
      <c r="D374" s="414">
        <v>3</v>
      </c>
      <c r="E374" s="516" t="s">
        <v>153</v>
      </c>
      <c r="F374" s="408" t="str">
        <f>_xlfn.IFNA(IF(VLOOKUP(E374,Languages!$A:$D,1,TRUE)=E374,VLOOKUP(E374,Languages!$A:$D,Summary!$C$7,TRUE),NA()),"")</f>
        <v>THREAT-osion toimintaa suorittavilla työntekijöillä on riittävät tiedot ja taidot tehtäviensä suorittamiseen.</v>
      </c>
      <c r="G374" s="483" t="s">
        <v>1537</v>
      </c>
      <c r="H374" s="407"/>
      <c r="I374" s="407" t="s">
        <v>1537</v>
      </c>
      <c r="J374" s="453"/>
      <c r="K374" s="163"/>
    </row>
    <row r="375" spans="1:11" ht="70.95" customHeight="1" thickBot="1" x14ac:dyDescent="0.3">
      <c r="A375" s="66"/>
      <c r="B375" s="438"/>
      <c r="C375" s="437">
        <v>351</v>
      </c>
      <c r="D375" s="414">
        <v>3</v>
      </c>
      <c r="E375" s="516" t="s">
        <v>154</v>
      </c>
      <c r="F375" s="408" t="str">
        <f>_xlfn.IFNA(IF(VLOOKUP(E375,Languages!$A:$D,1,TRUE)=E375,VLOOKUP(E375,Languages!$A:$D,Summary!$C$7,TRUE),NA()),"")</f>
        <v>THREAT-osion toiminnan vaikuttavuutta arvioidaan ja seurataan.</v>
      </c>
      <c r="G375" s="483" t="s">
        <v>1537</v>
      </c>
      <c r="H375" s="407"/>
      <c r="I375" s="407" t="s">
        <v>1537</v>
      </c>
      <c r="J375" s="453"/>
      <c r="K375" s="163"/>
    </row>
    <row r="376" spans="1:11" ht="70.95" customHeight="1" thickBot="1" x14ac:dyDescent="0.3">
      <c r="A376" s="66"/>
      <c r="B376" s="438"/>
      <c r="C376" s="437">
        <v>352</v>
      </c>
      <c r="D376" s="414">
        <v>1</v>
      </c>
      <c r="E376" s="516" t="s">
        <v>214</v>
      </c>
      <c r="F376" s="408" t="str">
        <f>_xlfn.IFNA(IF(VLOOKUP(E376,Languages!$A:$D,1,TRUE)=E376,VLOOKUP(E376,Languages!$A:$D,Summary!$C$7,TRUE),NA()),"")</f>
        <v>Erilaisia tarkastuksia (esimerkiksi taustojen tarkistuksia, huumetestejä) suoritetaan uusia työntekijöitä palkatessa. Tasolla 1 tämän ei tarvitse olla systemaattista ja säännöllistä.</v>
      </c>
      <c r="G376" s="484">
        <v>53</v>
      </c>
      <c r="H376" s="407" t="s">
        <v>3279</v>
      </c>
      <c r="I376" s="407" t="s">
        <v>3189</v>
      </c>
      <c r="J376" s="453"/>
      <c r="K376" s="163"/>
    </row>
    <row r="377" spans="1:11" ht="70.95" customHeight="1" thickBot="1" x14ac:dyDescent="0.3">
      <c r="A377" s="66"/>
      <c r="B377" s="438"/>
      <c r="C377" s="437">
        <v>353</v>
      </c>
      <c r="D377" s="414">
        <v>1</v>
      </c>
      <c r="E377" s="516" t="s">
        <v>215</v>
      </c>
      <c r="F377" s="408" t="str">
        <f>_xlfn.IFNA(IF(VLOOKUP(E377,Languages!$A:$D,1,TRUE)=E377,VLOOKUP(E377,Languages!$A:$D,Summary!$C$7,TRUE),NA()),"")</f>
        <v>Työsuhteen päättymiseen liittyvissä menettelyissä huomioidaan kyberturvallisuus. Tasolla 1 tämän ei tarvitse olla systemaattista ja säännöllistä.</v>
      </c>
      <c r="G377" s="484">
        <v>54</v>
      </c>
      <c r="H377" s="407" t="s">
        <v>3273</v>
      </c>
      <c r="I377" s="407" t="s">
        <v>3190</v>
      </c>
      <c r="J377" s="453"/>
      <c r="K377" s="163"/>
    </row>
    <row r="378" spans="1:11" ht="70.95" customHeight="1" thickBot="1" x14ac:dyDescent="0.3">
      <c r="A378" s="66"/>
      <c r="B378" s="438"/>
      <c r="C378" s="437">
        <v>354</v>
      </c>
      <c r="D378" s="414">
        <v>2</v>
      </c>
      <c r="E378" s="516" t="s">
        <v>216</v>
      </c>
      <c r="F378" s="408" t="str">
        <f>_xlfn.IFNA(IF(VLOOKUP(E378,Languages!$A:$D,1,TRUE)=E378,VLOOKUP(E378,Languages!$A:$D,Summary!$C$7,TRUE),NA()),"")</f>
        <v>Soveltuvia tarkastuksia suoritetaan sellaisille työntekijöille, joilla on käyttö- tai pääsyoikeus toiminnon kannalta tärkeisiin laitteisiin, ohjelmistoihin tai tietovarantoihin.</v>
      </c>
      <c r="G378" s="484">
        <v>53</v>
      </c>
      <c r="H378" s="407" t="s">
        <v>3279</v>
      </c>
      <c r="I378" s="407" t="s">
        <v>3189</v>
      </c>
      <c r="J378" s="453"/>
      <c r="K378" s="163"/>
    </row>
    <row r="379" spans="1:11" ht="70.95" customHeight="1" thickBot="1" x14ac:dyDescent="0.3">
      <c r="A379" s="66"/>
      <c r="B379" s="438"/>
      <c r="C379" s="437">
        <v>355</v>
      </c>
      <c r="D379" s="414">
        <v>2</v>
      </c>
      <c r="E379" s="516" t="s">
        <v>217</v>
      </c>
      <c r="F379" s="408" t="str">
        <f>_xlfn.IFNA(IF(VLOOKUP(E379,Languages!$A:$D,1,TRUE)=E379,VLOOKUP(E379,Languages!$A:$D,Summary!$C$7,TRUE),NA()),"")</f>
        <v>Työntekijöiden sisäisiin siirtoihin liittyvissä menettelyissä huomioidaan kyberturvallisuus. (huomioidaan kriittiset työyhdistelmät, oikeudet, tarve mahdollisille taustatarkistuksille/ turvallisuusselvityksille)</v>
      </c>
      <c r="G379" s="484">
        <v>54</v>
      </c>
      <c r="H379" s="407" t="s">
        <v>3273</v>
      </c>
      <c r="I379" s="407" t="s">
        <v>3190</v>
      </c>
      <c r="J379" s="453"/>
      <c r="K379" s="163"/>
    </row>
    <row r="380" spans="1:11" ht="70.95" customHeight="1" thickBot="1" x14ac:dyDescent="0.3">
      <c r="A380" s="66"/>
      <c r="B380" s="438"/>
      <c r="C380" s="437">
        <v>356</v>
      </c>
      <c r="D380" s="414">
        <v>2</v>
      </c>
      <c r="E380" s="516" t="s">
        <v>218</v>
      </c>
      <c r="F380" s="408" t="str">
        <f>_xlfn.IFNA(IF(VLOOKUP(E380,Languages!$A:$D,1,TRUE)=E380,VLOOKUP(E380,Languages!$A:$D,Summary!$C$7,TRUE),NA()),"")</f>
        <v>Henkilöstö on tietoinen vastuistaan ja velvoitteistaan koskien (IT ja OT) laitteiden, ohjelmistojen ja tietovarantojen suojaamista ja hyväksyttävää käyttöä.</v>
      </c>
      <c r="G380" s="484">
        <v>55</v>
      </c>
      <c r="H380" s="407" t="s">
        <v>3237</v>
      </c>
      <c r="I380" s="407" t="s">
        <v>3191</v>
      </c>
      <c r="J380" s="453"/>
      <c r="K380" s="163"/>
    </row>
    <row r="381" spans="1:11" ht="70.95" customHeight="1" thickBot="1" x14ac:dyDescent="0.3">
      <c r="A381" s="66"/>
      <c r="B381" s="438"/>
      <c r="C381" s="437">
        <v>357</v>
      </c>
      <c r="D381" s="414">
        <v>3</v>
      </c>
      <c r="E381" s="516" t="s">
        <v>219</v>
      </c>
      <c r="F381" s="408" t="str">
        <f>_xlfn.IFNA(IF(VLOOKUP(E381,Languages!$A:$D,1,TRUE)=E381,VLOOKUP(E381,Languages!$A:$D,Summary!$C$7,TRUE),NA()),"")</f>
        <v>Jokaista työtehtävää varten teetetään soveltuvat tarkistukset, jotka ovat suhteessa työtehtävän riskeihin (mukaan lukien työntekijät, toimittajat ja alihankkijat).</v>
      </c>
      <c r="G381" s="484">
        <v>53</v>
      </c>
      <c r="H381" s="407" t="s">
        <v>3279</v>
      </c>
      <c r="I381" s="407" t="s">
        <v>3189</v>
      </c>
      <c r="J381" s="453"/>
      <c r="K381" s="163"/>
    </row>
    <row r="382" spans="1:11" ht="70.95" customHeight="1" thickBot="1" x14ac:dyDescent="0.3">
      <c r="A382" s="66"/>
      <c r="B382" s="438"/>
      <c r="C382" s="437">
        <v>358</v>
      </c>
      <c r="D382" s="414">
        <v>3</v>
      </c>
      <c r="E382" s="516" t="s">
        <v>2306</v>
      </c>
      <c r="F382" s="408" t="str">
        <f>_xlfn.IFNA(IF(VLOOKUP(E382,Languages!$A:$D,1,TRUE)=E382,VLOOKUP(E382,Languages!$A:$D,Summary!$C$7,TRUE),NA()),"")</f>
        <v xml:space="preserve">Organisaatiolla on muodollinen vastuullisuusprosessi, johon sisältyy kurinpitomenettelyhenkilöstölle, joka ei noudata määriteltyjä turvallisuuspolitiikkoja ja menettelyjä. </v>
      </c>
      <c r="G382" s="484">
        <v>55</v>
      </c>
      <c r="H382" s="407" t="s">
        <v>3237</v>
      </c>
      <c r="I382" s="407" t="s">
        <v>3191</v>
      </c>
      <c r="J382" s="453"/>
      <c r="K382" s="163"/>
    </row>
    <row r="383" spans="1:11" ht="70.95" customHeight="1" thickBot="1" x14ac:dyDescent="0.3">
      <c r="A383" s="66"/>
      <c r="B383" s="438"/>
      <c r="C383" s="437">
        <v>359</v>
      </c>
      <c r="D383" s="414">
        <v>1</v>
      </c>
      <c r="E383" s="516" t="s">
        <v>220</v>
      </c>
      <c r="F383" s="408" t="str">
        <f>_xlfn.IFNA(IF(VLOOKUP(E383,Languages!$A:$D,1,TRUE)=E383,VLOOKUP(E383,Languages!$A:$D,Summary!$C$7,TRUE),NA()),"")</f>
        <v>Henkilöstön kyberturvallisuustietoisuutta kohotetaan erilaisin toimin. Tasolla 1 tämän ei tarvitse olla systemaattista ja säännöllistä.</v>
      </c>
      <c r="G383" s="484">
        <v>56</v>
      </c>
      <c r="H383" s="407" t="s">
        <v>3238</v>
      </c>
      <c r="I383" s="407" t="s">
        <v>3192</v>
      </c>
      <c r="J383" s="453"/>
      <c r="K383" s="163"/>
    </row>
    <row r="384" spans="1:11" ht="70.95" customHeight="1" thickBot="1" x14ac:dyDescent="0.3">
      <c r="A384" s="66"/>
      <c r="B384" s="438"/>
      <c r="C384" s="437">
        <v>360</v>
      </c>
      <c r="D384" s="414">
        <v>2</v>
      </c>
      <c r="E384" s="516" t="s">
        <v>221</v>
      </c>
      <c r="F384" s="408" t="str">
        <f>_xlfn.IFNA(IF(VLOOKUP(E384,Languages!$A:$D,1,TRUE)=E384,VLOOKUP(E384,Languages!$A:$D,Summary!$C$7,TRUE),NA()),"")</f>
        <v>Kyberturvallisuustietoisuudelle on asetettu tavoitteet, joita ylläpidetään ja seurataan.</v>
      </c>
      <c r="G384" s="484">
        <v>56</v>
      </c>
      <c r="H384" s="407" t="s">
        <v>3238</v>
      </c>
      <c r="I384" s="407" t="s">
        <v>3192</v>
      </c>
      <c r="J384" s="453"/>
      <c r="K384" s="163"/>
    </row>
    <row r="385" spans="1:11" ht="70.95" customHeight="1" thickBot="1" x14ac:dyDescent="0.3">
      <c r="A385" s="66"/>
      <c r="B385" s="438"/>
      <c r="C385" s="437">
        <v>361</v>
      </c>
      <c r="D385" s="414">
        <v>2</v>
      </c>
      <c r="E385" s="516" t="s">
        <v>222</v>
      </c>
      <c r="F385" s="408" t="str">
        <f>_xlfn.IFNA(IF(VLOOKUP(E385,Languages!$A:$D,1,TRUE)=E385,VLOOKUP(E385,Languages!$A:$D,Summary!$C$7,TRUE),NA()),"")</f>
        <v>Kyberturvallisuustietoisuuden tavoitteet ovat linjassa organisaation määrittämän uhkaprofiilin kanssa [kts. THREAT-2e].</v>
      </c>
      <c r="G385" s="484">
        <v>56</v>
      </c>
      <c r="H385" s="407" t="s">
        <v>3238</v>
      </c>
      <c r="I385" s="407" t="s">
        <v>3192</v>
      </c>
      <c r="J385" s="453"/>
      <c r="K385" s="163"/>
    </row>
    <row r="386" spans="1:11" ht="70.95" customHeight="1" thickBot="1" x14ac:dyDescent="0.3">
      <c r="A386" s="66"/>
      <c r="B386" s="438"/>
      <c r="C386" s="437">
        <v>362</v>
      </c>
      <c r="D386" s="414">
        <v>2</v>
      </c>
      <c r="E386" s="516" t="s">
        <v>223</v>
      </c>
      <c r="F386" s="408" t="str">
        <f>_xlfn.IFNA(IF(VLOOKUP(E386,Languages!$A:$D,1,TRUE)=E386,VLOOKUP(E386,Languages!$A:$D,Summary!$C$7,TRUE),NA()),"")</f>
        <v>Kyberturvallisuustietoisuutta parantava toiminta on säännöllistä.</v>
      </c>
      <c r="G386" s="484">
        <v>56</v>
      </c>
      <c r="H386" s="407" t="s">
        <v>3238</v>
      </c>
      <c r="I386" s="407" t="s">
        <v>3192</v>
      </c>
      <c r="J386" s="453"/>
      <c r="K386" s="163"/>
    </row>
    <row r="387" spans="1:11" ht="70.95" customHeight="1" thickBot="1" x14ac:dyDescent="0.3">
      <c r="A387" s="66"/>
      <c r="B387" s="438"/>
      <c r="C387" s="437">
        <v>363</v>
      </c>
      <c r="D387" s="414">
        <v>3</v>
      </c>
      <c r="E387" s="516" t="s">
        <v>224</v>
      </c>
      <c r="F387" s="408" t="str">
        <f>_xlfn.IFNA(IF(VLOOKUP(E387,Languages!$A:$D,1,TRUE)=E387,VLOOKUP(E387,Languages!$A:$D,Summary!$C$7,TRUE),NA()),"")</f>
        <v>Kyberturvallisuustietoisuutta edistävä toiminta on sisällytetty toimenkuvauksiin.</v>
      </c>
      <c r="G387" s="484">
        <v>56</v>
      </c>
      <c r="H387" s="407" t="s">
        <v>3238</v>
      </c>
      <c r="I387" s="407" t="s">
        <v>3192</v>
      </c>
      <c r="J387" s="453"/>
      <c r="K387" s="163"/>
    </row>
    <row r="388" spans="1:11" ht="70.95" customHeight="1" thickBot="1" x14ac:dyDescent="0.3">
      <c r="A388" s="66"/>
      <c r="B388" s="438"/>
      <c r="C388" s="437">
        <v>364</v>
      </c>
      <c r="D388" s="414">
        <v>3</v>
      </c>
      <c r="E388" s="516" t="s">
        <v>225</v>
      </c>
      <c r="F388" s="408" t="str">
        <f>_xlfn.IFNA(IF(VLOOKUP(E388,Languages!$A:$D,1,TRUE)=E388,VLOOKUP(E388,Languages!$A:$D,Summary!$C$7,TRUE),NA()),"")</f>
        <v>Kyberturvallisuustietoisuuden kohottamisen toimenpiteet ovat linjassa organisaation ennalta määriteltyjen toimintatilojen kanssa [kts. SITUATION-3g].</v>
      </c>
      <c r="G388" s="484">
        <v>56</v>
      </c>
      <c r="H388" s="407" t="s">
        <v>3238</v>
      </c>
      <c r="I388" s="407" t="s">
        <v>3192</v>
      </c>
      <c r="J388" s="453"/>
      <c r="K388" s="163"/>
    </row>
    <row r="389" spans="1:11" ht="70.95" customHeight="1" thickBot="1" x14ac:dyDescent="0.3">
      <c r="A389" s="66"/>
      <c r="B389" s="438"/>
      <c r="C389" s="437">
        <v>365</v>
      </c>
      <c r="D389" s="414">
        <v>3</v>
      </c>
      <c r="E389" s="516" t="s">
        <v>2307</v>
      </c>
      <c r="F389" s="408" t="str">
        <f>_xlfn.IFNA(IF(VLOOKUP(E389,Languages!$A:$D,1,TRUE)=E389,VLOOKUP(E389,Languages!$A:$D,Summary!$C$7,TRUE),NA()),"")</f>
        <v>Kyberturvallisuustietoisuutta parantavien toimenpiteiden tehokkuutta arvioidaan säännöllisesti ja tiettyjen muutosten yhteydessä kuten järjestelmämuutokset, ulkoiset tapahtumat. Toimintaa kehitetään tarvittaessa.</v>
      </c>
      <c r="G389" s="484">
        <v>56</v>
      </c>
      <c r="H389" s="407" t="s">
        <v>3238</v>
      </c>
      <c r="I389" s="407" t="s">
        <v>3192</v>
      </c>
      <c r="J389" s="453"/>
      <c r="K389" s="163"/>
    </row>
    <row r="390" spans="1:11" ht="70.95" customHeight="1" thickBot="1" x14ac:dyDescent="0.3">
      <c r="A390" s="66"/>
      <c r="B390" s="438"/>
      <c r="C390" s="437">
        <v>366</v>
      </c>
      <c r="D390" s="414">
        <v>1</v>
      </c>
      <c r="E390" s="516" t="s">
        <v>226</v>
      </c>
      <c r="F390" s="408" t="str">
        <f>_xlfn.IFNA(IF(VLOOKUP(E390,Languages!$A:$D,1,TRUE)=E390,VLOOKUP(E390,Languages!$A:$D,Summary!$C$7,TRUE),NA()),"")</f>
        <v>Toiminnon kyberturvallisuuteen liittyvät vastuut on tunnistettu. Tasolla 1 tämän ei tarvitse olla systemaattista ja säännöllistä.</v>
      </c>
      <c r="G390" s="484">
        <v>57</v>
      </c>
      <c r="H390" s="407" t="s">
        <v>3239</v>
      </c>
      <c r="I390" s="407" t="s">
        <v>3193</v>
      </c>
      <c r="J390" s="453"/>
      <c r="K390" s="163"/>
    </row>
    <row r="391" spans="1:11" ht="70.95" customHeight="1" thickBot="1" x14ac:dyDescent="0.3">
      <c r="A391" s="66"/>
      <c r="B391" s="438"/>
      <c r="C391" s="437">
        <v>367</v>
      </c>
      <c r="D391" s="414">
        <v>1</v>
      </c>
      <c r="E391" s="516" t="s">
        <v>227</v>
      </c>
      <c r="F391" s="408" t="str">
        <f>_xlfn.IFNA(IF(VLOOKUP(E391,Languages!$A:$D,1,TRUE)=E391,VLOOKUP(E391,Languages!$A:$D,Summary!$C$7,TRUE),NA()),"")</f>
        <v>Kyberturvallisuuteen liittyvät vastuut on osoitettu nimetyille henkilöille. Tasolla 1 tämän ei tarvitse olla systemaattista ja säännöllistä.</v>
      </c>
      <c r="G391" s="484">
        <v>58</v>
      </c>
      <c r="H391" s="407" t="s">
        <v>3274</v>
      </c>
      <c r="I391" s="407" t="s">
        <v>3194</v>
      </c>
      <c r="J391" s="453"/>
      <c r="K391" s="163"/>
    </row>
    <row r="392" spans="1:11" ht="70.95" customHeight="1" thickBot="1" x14ac:dyDescent="0.3">
      <c r="A392" s="66"/>
      <c r="B392" s="438"/>
      <c r="C392" s="437">
        <v>368</v>
      </c>
      <c r="D392" s="414">
        <v>2</v>
      </c>
      <c r="E392" s="516" t="s">
        <v>228</v>
      </c>
      <c r="F392" s="408" t="str">
        <f>_xlfn.IFNA(IF(VLOOKUP(E392,Languages!$A:$D,1,TRUE)=E392,VLOOKUP(E392,Languages!$A:$D,Summary!$C$7,TRUE),NA()),"")</f>
        <v>Kyberturvallisuuteen liittyvät vastuut on osoitettu nimetyille rooleille (mukaan lukien mahdolliset ulkoiset palveluntarjoajat).</v>
      </c>
      <c r="G392" s="484">
        <v>58</v>
      </c>
      <c r="H392" s="407" t="s">
        <v>3274</v>
      </c>
      <c r="I392" s="407" t="s">
        <v>3194</v>
      </c>
      <c r="J392" s="453"/>
      <c r="K392" s="163"/>
    </row>
    <row r="393" spans="1:11" ht="70.95" customHeight="1" thickBot="1" x14ac:dyDescent="0.3">
      <c r="A393" s="66"/>
      <c r="B393" s="438"/>
      <c r="C393" s="437">
        <v>369</v>
      </c>
      <c r="D393" s="414">
        <v>2</v>
      </c>
      <c r="E393" s="516" t="s">
        <v>229</v>
      </c>
      <c r="F393" s="408" t="str">
        <f>_xlfn.IFNA(IF(VLOOKUP(E393,Languages!$A:$D,1,TRUE)=E393,VLOOKUP(E393,Languages!$A:$D,Summary!$C$7,TRUE),NA()),"")</f>
        <v>Kyberturvallisuuteen liittyvät vastuut on dokumentoitu.</v>
      </c>
      <c r="G393" s="484">
        <v>57</v>
      </c>
      <c r="H393" s="407" t="s">
        <v>3239</v>
      </c>
      <c r="I393" s="407" t="s">
        <v>3193</v>
      </c>
      <c r="J393" s="453"/>
      <c r="K393" s="163"/>
    </row>
    <row r="394" spans="1:11" ht="70.95" customHeight="1" thickBot="1" x14ac:dyDescent="0.3">
      <c r="A394" s="66"/>
      <c r="B394" s="438"/>
      <c r="C394" s="437">
        <v>370</v>
      </c>
      <c r="D394" s="414">
        <v>3</v>
      </c>
      <c r="E394" s="516" t="s">
        <v>230</v>
      </c>
      <c r="F394" s="408" t="str">
        <f>_xlfn.IFNA(IF(VLOOKUP(E394,Languages!$A:$D,1,TRUE)=E394,VLOOKUP(E394,Languages!$A:$D,Summary!$C$7,TRUE),NA()),"")</f>
        <v>Kyberturvallisuuteen liittyvät vastuut ja työtehtävien vaatimukset tarkastetaan ja päivitetään aika ajoin ja määriteltyjen tilanteiden kuten järjestelmämuutosten yhteydessä tai organisaatiorakenteen muuttuessa.</v>
      </c>
      <c r="G394" s="484">
        <v>57</v>
      </c>
      <c r="H394" s="407" t="s">
        <v>3239</v>
      </c>
      <c r="I394" s="407" t="s">
        <v>3193</v>
      </c>
      <c r="J394" s="453"/>
      <c r="K394" s="163"/>
    </row>
    <row r="395" spans="1:11" ht="70.95" customHeight="1" thickBot="1" x14ac:dyDescent="0.3">
      <c r="A395" s="66"/>
      <c r="B395" s="438"/>
      <c r="C395" s="437">
        <v>371</v>
      </c>
      <c r="D395" s="414">
        <v>3</v>
      </c>
      <c r="E395" s="516" t="s">
        <v>231</v>
      </c>
      <c r="F395" s="408" t="str">
        <f>_xlfn.IFNA(IF(VLOOKUP(E395,Languages!$A:$D,1,TRUE)=E395,VLOOKUP(E395,Languages!$A:$D,Summary!$C$7,TRUE),NA()),"")</f>
        <v>Osoitettuja kyberturvallisuuden vastuita hallitaan siten, että varmistutaan niiden riittävyydestä ja riittävästä päällekkäisyydestä (mukaan lukien henkilöstönvaihdosten suunnittelu).</v>
      </c>
      <c r="G395" s="484">
        <v>58</v>
      </c>
      <c r="H395" s="407" t="s">
        <v>3274</v>
      </c>
      <c r="I395" s="407" t="s">
        <v>3194</v>
      </c>
      <c r="J395" s="453"/>
      <c r="K395" s="163"/>
    </row>
    <row r="396" spans="1:11" ht="70.95" customHeight="1" thickBot="1" x14ac:dyDescent="0.3">
      <c r="A396" s="66"/>
      <c r="B396" s="438"/>
      <c r="C396" s="437">
        <v>372</v>
      </c>
      <c r="D396" s="414">
        <v>1</v>
      </c>
      <c r="E396" s="516" t="s">
        <v>232</v>
      </c>
      <c r="F396" s="408" t="str">
        <f>_xlfn.IFNA(IF(VLOOKUP(E396,Languages!$A:$D,1,TRUE)=E396,VLOOKUP(E396,Languages!$A:$D,Summary!$C$7,TRUE),NA()),"")</f>
        <v>Kyberturvallisuuskoulutusta on saatavana sellaisille työntekijöille, joille on osoitettu kyberturvallisuuteen liittyviä vastuita. Tasolla 1 tämän ei tarvitse olla systemaattista ja säännöllistä.</v>
      </c>
      <c r="G396" s="484">
        <v>59</v>
      </c>
      <c r="H396" s="407" t="s">
        <v>3240</v>
      </c>
      <c r="I396" s="407" t="s">
        <v>3195</v>
      </c>
      <c r="J396" s="453"/>
      <c r="K396" s="163"/>
    </row>
    <row r="397" spans="1:11" ht="70.95" customHeight="1" thickBot="1" x14ac:dyDescent="0.3">
      <c r="A397" s="66"/>
      <c r="B397" s="438"/>
      <c r="C397" s="437">
        <v>373</v>
      </c>
      <c r="D397" s="414">
        <v>1</v>
      </c>
      <c r="E397" s="516" t="s">
        <v>233</v>
      </c>
      <c r="F397" s="408" t="str">
        <f>_xlfn.IFNA(IF(VLOOKUP(E397,Languages!$A:$D,1,TRUE)=E397,VLOOKUP(E397,Languages!$A:$D,Summary!$C$7,TRUE),NA()),"")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G397" s="483" t="s">
        <v>1537</v>
      </c>
      <c r="H397" s="407"/>
      <c r="I397" s="407" t="s">
        <v>1537</v>
      </c>
      <c r="J397" s="453"/>
      <c r="K397" s="163"/>
    </row>
    <row r="398" spans="1:11" ht="70.95" customHeight="1" thickBot="1" x14ac:dyDescent="0.3">
      <c r="A398" s="66"/>
      <c r="B398" s="438"/>
      <c r="C398" s="437">
        <v>374</v>
      </c>
      <c r="D398" s="414">
        <v>2</v>
      </c>
      <c r="E398" s="516" t="s">
        <v>234</v>
      </c>
      <c r="F398" s="408" t="str">
        <f>_xlfn.IFNA(IF(VLOOKUP(E398,Languages!$A:$D,1,TRUE)=E398,VLOOKUP(E398,Languages!$A:$D,Summary!$C$7,TRUE),NA()),"")</f>
        <v xml:space="preserve">Tunnistettuihin kyberturvallisuuden osaamispuutteisiin (tiedot, taidot ja kyvyt, pätevyydet) puututaan kouluttamalla, rekrytoimalla ja vaihtuvuuden pienenemiseen tähtäävillä toimilla. </v>
      </c>
      <c r="G398" s="483" t="s">
        <v>1537</v>
      </c>
      <c r="H398" s="407"/>
      <c r="I398" s="407" t="s">
        <v>1537</v>
      </c>
      <c r="J398" s="453"/>
      <c r="K398" s="163"/>
    </row>
    <row r="399" spans="1:11" ht="70.95" customHeight="1" thickBot="1" x14ac:dyDescent="0.3">
      <c r="A399" s="66"/>
      <c r="B399" s="438"/>
      <c r="C399" s="437">
        <v>375</v>
      </c>
      <c r="D399" s="414">
        <v>2</v>
      </c>
      <c r="E399" s="516" t="s">
        <v>235</v>
      </c>
      <c r="F399" s="408" t="str">
        <f>_xlfn.IFNA(IF(VLOOKUP(E399,Languages!$A:$D,1,TRUE)=E399,VLOOKUP(E399,Languages!$A:$D,Summary!$C$7,TRUE),NA()),"")</f>
        <v>Kyberturvallisuuskoulutus on edellytyksenä käyttö- tai pääsyoikeuksien myöntämiselle toiminnon kannalta tärkeisiin laitteisiin, ohjelmistoihin ja tietovarantoihin.</v>
      </c>
      <c r="G399" s="484">
        <v>59</v>
      </c>
      <c r="H399" s="407" t="s">
        <v>3240</v>
      </c>
      <c r="I399" s="407" t="s">
        <v>3195</v>
      </c>
      <c r="J399" s="453"/>
      <c r="K399" s="163"/>
    </row>
    <row r="400" spans="1:11" ht="70.95" customHeight="1" thickBot="1" x14ac:dyDescent="0.3">
      <c r="A400" s="66"/>
      <c r="B400" s="438"/>
      <c r="C400" s="437">
        <v>376</v>
      </c>
      <c r="D400" s="414">
        <v>3</v>
      </c>
      <c r="E400" s="516" t="s">
        <v>236</v>
      </c>
      <c r="F400" s="408" t="str">
        <f>_xlfn.IFNA(IF(VLOOKUP(E400,Languages!$A:$D,1,TRUE)=E400,VLOOKUP(E400,Languages!$A:$D,Summary!$C$7,TRUE),NA()),"")</f>
        <v>Koulutustoiminnan tehokkuutta arvioidaan aika ajoin ja koulutusta kehitetään tarpeen mukaan.</v>
      </c>
      <c r="G400" s="483" t="s">
        <v>1537</v>
      </c>
      <c r="H400" s="407"/>
      <c r="I400" s="407" t="s">
        <v>1537</v>
      </c>
      <c r="J400" s="453"/>
      <c r="K400" s="163"/>
    </row>
    <row r="401" spans="1:11" ht="70.95" customHeight="1" thickBot="1" x14ac:dyDescent="0.3">
      <c r="A401" s="66"/>
      <c r="B401" s="438"/>
      <c r="C401" s="437">
        <v>377</v>
      </c>
      <c r="D401" s="414">
        <v>3</v>
      </c>
      <c r="E401" s="516" t="s">
        <v>2308</v>
      </c>
      <c r="F401" s="408" t="str">
        <f>_xlfn.IFNA(IF(VLOOKUP(E401,Languages!$A:$D,1,TRUE)=E401,VLOOKUP(E401,Languages!$A:$D,Summary!$C$7,TRUE),NA()),"")</f>
        <v>Koulutusohjelmat sisältävät jatkokoulutusta ja muita ammatillisia kehitysmahdollisuuksia henkilöstölle, jolla on merkittävisä kyberturvallisuusvastuita.</v>
      </c>
      <c r="G401" s="484">
        <v>59</v>
      </c>
      <c r="H401" s="407" t="s">
        <v>3240</v>
      </c>
      <c r="I401" s="407" t="s">
        <v>3195</v>
      </c>
      <c r="J401" s="453"/>
      <c r="K401" s="163"/>
    </row>
    <row r="402" spans="1:11" ht="70.95" customHeight="1" thickBot="1" x14ac:dyDescent="0.3">
      <c r="A402" s="66"/>
      <c r="B402" s="438"/>
      <c r="C402" s="437">
        <v>378</v>
      </c>
      <c r="D402" s="414">
        <v>2</v>
      </c>
      <c r="E402" s="516" t="s">
        <v>237</v>
      </c>
      <c r="F402" s="408" t="str">
        <f>_xlfn.IFNA(IF(VLOOKUP(E402,Languages!$A:$D,1,TRUE)=E402,VLOOKUP(E402,Languages!$A:$D,Summary!$C$7,TRUE),NA()),"")</f>
        <v>WORKFORCE-osion toimintaa varten on määritetty dokumentoidut toimintatavat, joita noudatetaan ja päivitetään säännöllisesti.</v>
      </c>
      <c r="G402" s="483" t="s">
        <v>1537</v>
      </c>
      <c r="H402" s="407"/>
      <c r="I402" s="407" t="s">
        <v>1537</v>
      </c>
      <c r="J402" s="453"/>
      <c r="K402" s="163"/>
    </row>
    <row r="403" spans="1:11" ht="70.95" customHeight="1" thickBot="1" x14ac:dyDescent="0.3">
      <c r="A403" s="66"/>
      <c r="B403" s="438"/>
      <c r="C403" s="437">
        <v>379</v>
      </c>
      <c r="D403" s="414">
        <v>2</v>
      </c>
      <c r="E403" s="516" t="s">
        <v>238</v>
      </c>
      <c r="F403" s="408" t="str">
        <f>_xlfn.IFNA(IF(VLOOKUP(E403,Languages!$A:$D,1,TRUE)=E403,VLOOKUP(E403,Languages!$A:$D,Summary!$C$7,TRUE),NA()),"")</f>
        <v>WORKFORCE-osion toimintaa varten on tarjolla riittävät resurssit (henkilöstö, rahoitus ja työkalut).</v>
      </c>
      <c r="G403" s="483" t="s">
        <v>1537</v>
      </c>
      <c r="H403" s="407"/>
      <c r="I403" s="407" t="s">
        <v>1537</v>
      </c>
      <c r="J403" s="453"/>
      <c r="K403" s="163"/>
    </row>
    <row r="404" spans="1:11" ht="70.95" customHeight="1" thickBot="1" x14ac:dyDescent="0.3">
      <c r="A404" s="66"/>
      <c r="B404" s="438"/>
      <c r="C404" s="437">
        <v>380</v>
      </c>
      <c r="D404" s="414">
        <v>3</v>
      </c>
      <c r="E404" s="516" t="s">
        <v>239</v>
      </c>
      <c r="F404" s="408" t="str">
        <f>_xlfn.IFNA(IF(VLOOKUP(E404,Languages!$A:$D,1,TRUE)=E404,VLOOKUP(E404,Languages!$A:$D,Summary!$C$7,TRUE),NA()),"")</f>
        <v>WORKFORCE-osion toimintaa ohjataan vaatimuksilla, jotka on asetettu organisaation johtotason politiikassa (tai vastaavassa ohjeistuksessa).</v>
      </c>
      <c r="G404" s="483" t="s">
        <v>1537</v>
      </c>
      <c r="H404" s="407"/>
      <c r="I404" s="407" t="s">
        <v>1537</v>
      </c>
      <c r="J404" s="453"/>
      <c r="K404" s="163"/>
    </row>
    <row r="405" spans="1:11" ht="70.95" customHeight="1" thickBot="1" x14ac:dyDescent="0.3">
      <c r="A405" s="66"/>
      <c r="B405" s="438"/>
      <c r="C405" s="437">
        <v>381</v>
      </c>
      <c r="D405" s="414">
        <v>3</v>
      </c>
      <c r="E405" s="516" t="s">
        <v>240</v>
      </c>
      <c r="F405" s="408" t="str">
        <f>_xlfn.IFNA(IF(VLOOKUP(E405,Languages!$A:$D,1,TRUE)=E405,VLOOKUP(E405,Languages!$A:$D,Summary!$C$7,TRUE),NA()),"")</f>
        <v>WORKFORCE-osion toiminnan suorittamiseen tarvittavat vastuut, tilivelvollisuudet ja valtuutukset on jalkautettu soveltuville työntekijöille.</v>
      </c>
      <c r="G405" s="483" t="s">
        <v>1537</v>
      </c>
      <c r="H405" s="407"/>
      <c r="I405" s="407" t="s">
        <v>1537</v>
      </c>
      <c r="J405" s="453"/>
      <c r="K405" s="163"/>
    </row>
    <row r="406" spans="1:11" ht="70.95" customHeight="1" thickBot="1" x14ac:dyDescent="0.3">
      <c r="A406" s="66"/>
      <c r="B406" s="438"/>
      <c r="C406" s="437">
        <v>382</v>
      </c>
      <c r="D406" s="414">
        <v>3</v>
      </c>
      <c r="E406" s="516" t="s">
        <v>241</v>
      </c>
      <c r="F406" s="408" t="str">
        <f>_xlfn.IFNA(IF(VLOOKUP(E406,Languages!$A:$D,1,TRUE)=E406,VLOOKUP(E406,Languages!$A:$D,Summary!$C$7,TRUE),NA()),"")</f>
        <v>WORKFORCE-osion toimintaa suorittavilla työntekijöillä on riittävät tiedot ja taidot tehtäviensä suorittamiseen.</v>
      </c>
      <c r="G406" s="483" t="s">
        <v>1537</v>
      </c>
      <c r="H406" s="407"/>
      <c r="I406" s="407" t="s">
        <v>1537</v>
      </c>
      <c r="J406" s="453"/>
      <c r="K406" s="163"/>
    </row>
    <row r="407" spans="1:11" ht="70.95" customHeight="1" thickBot="1" x14ac:dyDescent="0.3">
      <c r="A407" s="66"/>
      <c r="B407" s="438"/>
      <c r="C407" s="437">
        <v>383</v>
      </c>
      <c r="D407" s="428">
        <v>3</v>
      </c>
      <c r="E407" s="519" t="s">
        <v>242</v>
      </c>
      <c r="F407" s="429" t="str">
        <f>_xlfn.IFNA(IF(VLOOKUP(E407,Languages!$A:$D,1,TRUE)=E407,VLOOKUP(E407,Languages!$A:$D,Summary!$C$7,TRUE),NA()),"")</f>
        <v>WORKFORCE-osion toiminnan vaikuttavuutta arvioidaan ja seurataan.</v>
      </c>
      <c r="G407" s="430" t="s">
        <v>1537</v>
      </c>
      <c r="H407" s="430"/>
      <c r="I407" s="430" t="s">
        <v>1537</v>
      </c>
      <c r="J407" s="453"/>
      <c r="K407" s="163"/>
    </row>
    <row r="408" spans="1:11" ht="14.4" thickBot="1" x14ac:dyDescent="0.3">
      <c r="A408" s="66"/>
      <c r="B408" s="455"/>
      <c r="C408" s="456"/>
      <c r="D408" s="456"/>
      <c r="E408" s="456"/>
      <c r="F408" s="456"/>
      <c r="G408" s="456"/>
      <c r="H408" s="456"/>
      <c r="I408" s="456"/>
      <c r="J408" s="457"/>
      <c r="K408" s="163"/>
    </row>
    <row r="409" spans="1:11" x14ac:dyDescent="0.25">
      <c r="A409" s="307"/>
      <c r="B409" s="307"/>
      <c r="C409" s="307"/>
      <c r="D409" s="66"/>
      <c r="E409" s="66"/>
      <c r="F409" s="66"/>
      <c r="G409" s="66"/>
      <c r="H409" s="66"/>
      <c r="I409" s="66"/>
      <c r="J409" s="307"/>
      <c r="K409" s="163"/>
    </row>
  </sheetData>
  <sheetProtection sheet="1" formatCells="0" formatColumns="0" formatRows="0" sort="0" autoFilter="0"/>
  <autoFilter ref="C24:I407" xr:uid="{E117F733-E5B0-4EC8-9155-BD3FFB05F4E5}">
    <sortState xmlns:xlrd2="http://schemas.microsoft.com/office/spreadsheetml/2017/richdata2" ref="C25:I407">
      <sortCondition ref="C24:C407"/>
    </sortState>
  </autoFilter>
  <mergeCells count="7">
    <mergeCell ref="D17:I17"/>
    <mergeCell ref="B24:B363"/>
    <mergeCell ref="B364:B367"/>
    <mergeCell ref="D6:I6"/>
    <mergeCell ref="D8:I11"/>
    <mergeCell ref="D13:I13"/>
    <mergeCell ref="D15:I15"/>
  </mergeCells>
  <conditionalFormatting sqref="I4:I5 I7 I12 I24:I408">
    <cfRule type="containsText" dxfId="8" priority="22" operator="containsText" text="0">
      <formula>NOT(ISERROR(SEARCH("0",I4)))</formula>
    </cfRule>
  </conditionalFormatting>
  <conditionalFormatting sqref="I1 I3">
    <cfRule type="containsText" dxfId="7" priority="19" operator="containsText" text="0">
      <formula>NOT(ISERROR(SEARCH("0",I1)))</formula>
    </cfRule>
  </conditionalFormatting>
  <conditionalFormatting sqref="I2">
    <cfRule type="containsText" dxfId="6" priority="18" operator="containsText" text="0">
      <formula>NOT(ISERROR(SEARCH("0",I2)))</formula>
    </cfRule>
  </conditionalFormatting>
  <conditionalFormatting sqref="I23">
    <cfRule type="containsText" dxfId="5" priority="16" operator="containsText" text="0">
      <formula>NOT(ISERROR(SEARCH("0",I23)))</formula>
    </cfRule>
  </conditionalFormatting>
  <conditionalFormatting sqref="I14">
    <cfRule type="containsText" dxfId="4" priority="15" operator="containsText" text="0">
      <formula>NOT(ISERROR(SEARCH("0",I14)))</formula>
    </cfRule>
  </conditionalFormatting>
  <conditionalFormatting sqref="I16">
    <cfRule type="containsText" dxfId="3" priority="13" operator="containsText" text="0">
      <formula>NOT(ISERROR(SEARCH("0",I16)))</formula>
    </cfRule>
  </conditionalFormatting>
  <conditionalFormatting sqref="I22">
    <cfRule type="containsText" dxfId="2" priority="11" operator="containsText" text="0">
      <formula>NOT(ISERROR(SEARCH("0",I22)))</formula>
    </cfRule>
  </conditionalFormatting>
  <conditionalFormatting sqref="H25:H406">
    <cfRule type="containsText" dxfId="1" priority="3" operator="containsText" text="0">
      <formula>NOT(ISERROR(SEARCH("0",H25)))</formula>
    </cfRule>
  </conditionalFormatting>
  <conditionalFormatting sqref="G407:H407">
    <cfRule type="containsText" dxfId="0" priority="1" operator="containsText" text="0">
      <formula>NOT(ISERROR(SEARCH("0",G407)))</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0" id="{B2234612-BB27-447C-99F2-ABB74FC688A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I22</xm:sqref>
        </x14:conditionalFormatting>
        <x14:conditionalFormatting xmlns:xm="http://schemas.microsoft.com/office/excel/2006/main">
          <x14:cfRule type="iconSet" priority="20" id="{9C6DF724-E59E-4D4C-8660-40FC11549D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I3 I1</xm:sqref>
        </x14:conditionalFormatting>
        <x14:conditionalFormatting xmlns:xm="http://schemas.microsoft.com/office/excel/2006/main">
          <x14:cfRule type="iconSet" priority="21" id="{8C3354D6-272F-4D46-97CE-C3F5B9DADFB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xm:sqref>
        </x14:conditionalFormatting>
        <x14:conditionalFormatting xmlns:xm="http://schemas.microsoft.com/office/excel/2006/main">
          <x14:cfRule type="iconSet" priority="17" id="{B5C94A6D-42FC-4F6E-9EFC-FBF5A50E633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I23</xm:sqref>
        </x14:conditionalFormatting>
        <x14:conditionalFormatting xmlns:xm="http://schemas.microsoft.com/office/excel/2006/main">
          <x14:cfRule type="iconSet" priority="14" id="{458E09AF-8DC2-467D-8174-F04330F1067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I14</xm:sqref>
        </x14:conditionalFormatting>
        <x14:conditionalFormatting xmlns:xm="http://schemas.microsoft.com/office/excel/2006/main">
          <x14:cfRule type="iconSet" priority="12" id="{06373E27-7E3F-49DF-89EA-215F4A33AAF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I16</xm:sqref>
        </x14:conditionalFormatting>
        <x14:conditionalFormatting xmlns:xm="http://schemas.microsoft.com/office/excel/2006/main">
          <x14:cfRule type="iconSet" priority="610" id="{29EBCBB4-1070-4231-8E18-B36D7279BE1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I4:I5 I7 I12 I24:I408</xm:sqref>
        </x14:conditionalFormatting>
        <x14:conditionalFormatting xmlns:xm="http://schemas.microsoft.com/office/excel/2006/main">
          <x14:cfRule type="iconSet" priority="4" id="{403B6540-DC99-4C72-B4D7-947C24693B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H25:H406</xm:sqref>
        </x14:conditionalFormatting>
        <x14:conditionalFormatting xmlns:xm="http://schemas.microsoft.com/office/excel/2006/main">
          <x14:cfRule type="iconSet" priority="2" id="{463903CD-A02D-483B-BEB0-6E71EE3462B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G407:H407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1">
    <tabColor theme="5"/>
  </sheetPr>
  <dimension ref="A1:G100"/>
  <sheetViews>
    <sheetView topLeftCell="A17" zoomScale="80" zoomScaleNormal="80" workbookViewId="0">
      <selection activeCell="E40" sqref="E26:E40"/>
    </sheetView>
  </sheetViews>
  <sheetFormatPr defaultRowHeight="13.8" x14ac:dyDescent="0.25"/>
  <cols>
    <col min="1" max="1" width="34" customWidth="1"/>
    <col min="2" max="2" width="22.6328125" style="1" customWidth="1"/>
    <col min="3" max="3" width="5.6328125" customWidth="1"/>
    <col min="4" max="6" width="30.6328125" style="220" customWidth="1"/>
    <col min="7" max="7" width="23.453125" customWidth="1"/>
  </cols>
  <sheetData>
    <row r="1" spans="1:7" x14ac:dyDescent="0.25">
      <c r="A1" s="4" t="s">
        <v>769</v>
      </c>
      <c r="B1" s="7">
        <f>MATCH(Summary!H7,Languages!1:1,0)</f>
        <v>3</v>
      </c>
    </row>
    <row r="2" spans="1:7" x14ac:dyDescent="0.25">
      <c r="A2" s="4" t="s">
        <v>770</v>
      </c>
      <c r="B2" s="16" t="s">
        <v>632</v>
      </c>
      <c r="C2" s="17" t="s">
        <v>625</v>
      </c>
      <c r="D2" s="329" t="s">
        <v>528</v>
      </c>
      <c r="E2" s="329" t="s">
        <v>527</v>
      </c>
      <c r="F2" s="330" t="s">
        <v>529</v>
      </c>
      <c r="G2" s="4" t="s">
        <v>339</v>
      </c>
    </row>
    <row r="3" spans="1:7" x14ac:dyDescent="0.25">
      <c r="A3" t="s">
        <v>340</v>
      </c>
      <c r="B3" s="6">
        <v>0.5</v>
      </c>
      <c r="G3" t="s">
        <v>341</v>
      </c>
    </row>
    <row r="4" spans="1:7" x14ac:dyDescent="0.25">
      <c r="A4" t="s">
        <v>343</v>
      </c>
      <c r="B4" s="1">
        <v>0.3</v>
      </c>
      <c r="G4" t="s">
        <v>344</v>
      </c>
    </row>
    <row r="5" spans="1:7" x14ac:dyDescent="0.25">
      <c r="A5" t="s">
        <v>345</v>
      </c>
      <c r="B5" s="1">
        <v>0.6</v>
      </c>
      <c r="G5" t="s">
        <v>346</v>
      </c>
    </row>
    <row r="6" spans="1:7" x14ac:dyDescent="0.25">
      <c r="A6" t="s">
        <v>347</v>
      </c>
      <c r="B6" s="1">
        <v>0.9</v>
      </c>
      <c r="G6" t="s">
        <v>348</v>
      </c>
    </row>
    <row r="7" spans="1:7" x14ac:dyDescent="0.25">
      <c r="A7" s="4" t="s">
        <v>342</v>
      </c>
      <c r="B7" s="1">
        <v>0</v>
      </c>
      <c r="C7" s="5">
        <v>0</v>
      </c>
      <c r="D7" s="220" t="s">
        <v>626</v>
      </c>
      <c r="E7" s="220" t="s">
        <v>587</v>
      </c>
      <c r="F7" s="220" t="s">
        <v>757</v>
      </c>
    </row>
    <row r="8" spans="1:7" x14ac:dyDescent="0.25">
      <c r="B8" s="1">
        <v>1</v>
      </c>
      <c r="C8" s="5">
        <v>1</v>
      </c>
      <c r="D8" s="220" t="s">
        <v>627</v>
      </c>
      <c r="E8" s="220" t="s">
        <v>591</v>
      </c>
      <c r="F8" s="220" t="s">
        <v>758</v>
      </c>
    </row>
    <row r="9" spans="1:7" x14ac:dyDescent="0.25">
      <c r="B9" s="1">
        <v>2</v>
      </c>
      <c r="C9" s="5">
        <v>2</v>
      </c>
      <c r="D9" s="220" t="s">
        <v>628</v>
      </c>
      <c r="E9" s="220" t="s">
        <v>592</v>
      </c>
      <c r="F9" s="220" t="s">
        <v>759</v>
      </c>
    </row>
    <row r="10" spans="1:7" x14ac:dyDescent="0.25">
      <c r="B10" s="1">
        <v>3</v>
      </c>
      <c r="C10" s="5">
        <v>3</v>
      </c>
      <c r="D10" s="220" t="s">
        <v>629</v>
      </c>
      <c r="E10" s="220" t="s">
        <v>588</v>
      </c>
      <c r="F10" s="220" t="s">
        <v>760</v>
      </c>
    </row>
    <row r="11" spans="1:7" x14ac:dyDescent="0.25">
      <c r="A11" s="4" t="s">
        <v>736</v>
      </c>
      <c r="B11" s="8" t="str">
        <f>VLOOKUP($C11,$C$11:$F$13,$B$1,FALSE)</f>
        <v>Organisaation nykytila</v>
      </c>
      <c r="C11" s="3">
        <v>0</v>
      </c>
      <c r="D11" s="220" t="s">
        <v>742</v>
      </c>
      <c r="E11" s="220" t="s">
        <v>590</v>
      </c>
      <c r="F11" s="220" t="s">
        <v>754</v>
      </c>
      <c r="G11" s="8" t="s">
        <v>837</v>
      </c>
    </row>
    <row r="12" spans="1:7" x14ac:dyDescent="0.25">
      <c r="B12" s="8" t="str">
        <f>VLOOKUP($C12,$C$11:$F$13,$B$1,FALSE)</f>
        <v>Organisaation edellinen arviointi</v>
      </c>
      <c r="C12" s="3">
        <v>1</v>
      </c>
      <c r="D12" s="220" t="s">
        <v>743</v>
      </c>
      <c r="E12" s="220" t="s">
        <v>593</v>
      </c>
      <c r="F12" s="220" t="s">
        <v>755</v>
      </c>
    </row>
    <row r="13" spans="1:7" x14ac:dyDescent="0.25">
      <c r="B13" s="8" t="str">
        <f>VLOOKUP($C13,$C$11:$F$13,$B$1,FALSE)</f>
        <v>Referenssiryhmän keskiarvo</v>
      </c>
      <c r="C13" s="3">
        <v>2</v>
      </c>
      <c r="D13" s="220" t="s">
        <v>744</v>
      </c>
      <c r="E13" s="220" t="s">
        <v>737</v>
      </c>
      <c r="F13" s="220" t="s">
        <v>756</v>
      </c>
    </row>
    <row r="14" spans="1:7" x14ac:dyDescent="0.25">
      <c r="A14" s="4" t="s">
        <v>738</v>
      </c>
      <c r="B14" s="8" t="str">
        <f>VLOOKUP($C14,$C$14:$F$17,$B$1,FALSE)</f>
        <v>Kypsyystaso 0</v>
      </c>
      <c r="C14" s="3">
        <v>0</v>
      </c>
      <c r="D14" s="220" t="s">
        <v>626</v>
      </c>
      <c r="E14" s="220" t="s">
        <v>587</v>
      </c>
      <c r="F14" s="220" t="s">
        <v>757</v>
      </c>
    </row>
    <row r="15" spans="1:7" x14ac:dyDescent="0.25">
      <c r="B15" s="8" t="str">
        <f>VLOOKUP($C15,$C$14:$F$17,$B$1,FALSE)</f>
        <v>Kypsyystaso 1</v>
      </c>
      <c r="C15" s="3">
        <v>1</v>
      </c>
      <c r="D15" s="220" t="s">
        <v>627</v>
      </c>
      <c r="E15" s="220" t="s">
        <v>591</v>
      </c>
      <c r="F15" s="220" t="s">
        <v>758</v>
      </c>
    </row>
    <row r="16" spans="1:7" x14ac:dyDescent="0.25">
      <c r="B16" s="8" t="str">
        <f>VLOOKUP($C16,$C$14:$F$17,$B$1,FALSE)</f>
        <v>Kypsyystaso 2</v>
      </c>
      <c r="C16" s="3">
        <v>2</v>
      </c>
      <c r="D16" s="220" t="s">
        <v>628</v>
      </c>
      <c r="E16" s="220" t="s">
        <v>592</v>
      </c>
      <c r="F16" s="220" t="s">
        <v>759</v>
      </c>
    </row>
    <row r="17" spans="1:6" x14ac:dyDescent="0.25">
      <c r="B17" s="8" t="str">
        <f>VLOOKUP($C17,$C$14:$F$17,$B$1,FALSE)</f>
        <v>Kypsyystaso 3</v>
      </c>
      <c r="C17" s="3">
        <v>3</v>
      </c>
      <c r="D17" s="220" t="s">
        <v>629</v>
      </c>
      <c r="E17" s="220" t="s">
        <v>588</v>
      </c>
      <c r="F17" s="220" t="s">
        <v>760</v>
      </c>
    </row>
    <row r="18" spans="1:6" x14ac:dyDescent="0.25">
      <c r="A18" s="4" t="s">
        <v>349</v>
      </c>
      <c r="B18" s="18" t="str">
        <f>VLOOKUP($C18,$C$18:$F$22,$B$1,FALSE)</f>
        <v xml:space="preserve">0 - Vastaus puuttuu </v>
      </c>
      <c r="C18" s="17">
        <v>0</v>
      </c>
      <c r="D18" s="331" t="s">
        <v>2209</v>
      </c>
      <c r="E18" s="331" t="s">
        <v>2210</v>
      </c>
      <c r="F18" s="332" t="s">
        <v>2212</v>
      </c>
    </row>
    <row r="19" spans="1:6" x14ac:dyDescent="0.25">
      <c r="B19" s="18" t="str">
        <f>VLOOKUP($C19,$C$18:$F$22,$B$1,FALSE)</f>
        <v>1 - Ei toteutettu tai ei tietoa</v>
      </c>
      <c r="C19" s="17">
        <v>1</v>
      </c>
      <c r="D19" s="331" t="s">
        <v>2208</v>
      </c>
      <c r="E19" s="331" t="s">
        <v>2213</v>
      </c>
      <c r="F19" s="332" t="s">
        <v>2211</v>
      </c>
    </row>
    <row r="20" spans="1:6" x14ac:dyDescent="0.25">
      <c r="B20" s="18" t="str">
        <f>VLOOKUP($C20,$C$18:$F$22,$B$1,FALSE)</f>
        <v>2 - Osittain toteutettu</v>
      </c>
      <c r="C20" s="17">
        <v>2</v>
      </c>
      <c r="D20" s="331" t="s">
        <v>1359</v>
      </c>
      <c r="E20" s="331" t="s">
        <v>350</v>
      </c>
      <c r="F20" s="332" t="s">
        <v>783</v>
      </c>
    </row>
    <row r="21" spans="1:6" x14ac:dyDescent="0.25">
      <c r="B21" s="18" t="str">
        <f>VLOOKUP($C21,$C$18:$F$22,$B$1,FALSE)</f>
        <v>3 - Enimmäkseen  toteutettu</v>
      </c>
      <c r="C21" s="17">
        <v>3</v>
      </c>
      <c r="D21" s="331" t="s">
        <v>1360</v>
      </c>
      <c r="E21" s="331" t="s">
        <v>351</v>
      </c>
      <c r="F21" s="332" t="s">
        <v>784</v>
      </c>
    </row>
    <row r="22" spans="1:6" x14ac:dyDescent="0.25">
      <c r="B22" s="18" t="str">
        <f>VLOOKUP($C22,$C$18:$F$22,$B$1,FALSE)</f>
        <v>4 - Täysin toteutettu</v>
      </c>
      <c r="C22" s="17">
        <v>4</v>
      </c>
      <c r="D22" s="331" t="s">
        <v>1361</v>
      </c>
      <c r="E22" s="331" t="s">
        <v>4</v>
      </c>
      <c r="F22" s="332" t="s">
        <v>785</v>
      </c>
    </row>
    <row r="23" spans="1:6" x14ac:dyDescent="0.25">
      <c r="A23" s="4" t="s">
        <v>535</v>
      </c>
      <c r="B23" s="18" t="str">
        <f>VLOOKUP($C23,$C$23:$F$25,$B$1,FALSE)</f>
        <v>1. Vähäinen systeeminen vaikutus</v>
      </c>
      <c r="C23" s="17">
        <v>1</v>
      </c>
      <c r="D23" s="332" t="s">
        <v>531</v>
      </c>
      <c r="E23" s="332" t="s">
        <v>532</v>
      </c>
      <c r="F23" s="331" t="s">
        <v>838</v>
      </c>
    </row>
    <row r="24" spans="1:6" ht="27.6" x14ac:dyDescent="0.25">
      <c r="B24" s="18" t="str">
        <f>VLOOKUP($C24,$C$23:$F$25,$B$1,FALSE)</f>
        <v>2. Huomattava systeeminen vaikutus</v>
      </c>
      <c r="C24" s="17">
        <v>2</v>
      </c>
      <c r="D24" s="332" t="s">
        <v>542</v>
      </c>
      <c r="E24" s="332" t="s">
        <v>418</v>
      </c>
      <c r="F24" s="331" t="s">
        <v>839</v>
      </c>
    </row>
    <row r="25" spans="1:6" ht="27.6" x14ac:dyDescent="0.25">
      <c r="B25" s="18" t="str">
        <f>VLOOKUP($C25,$C$23:$F$25,$B$1,FALSE)</f>
        <v>3. Rampauttava systeeminen vaikutus</v>
      </c>
      <c r="C25" s="17">
        <v>3</v>
      </c>
      <c r="D25" s="332" t="s">
        <v>533</v>
      </c>
      <c r="E25" s="332" t="s">
        <v>534</v>
      </c>
      <c r="F25" s="331" t="s">
        <v>840</v>
      </c>
    </row>
    <row r="26" spans="1:6" x14ac:dyDescent="0.25">
      <c r="A26" s="4" t="s">
        <v>352</v>
      </c>
      <c r="B26" s="18" t="str">
        <f>VLOOKUP($C26,$C$26:$F$40,$B$1,FALSE)</f>
        <v>Elintarvikehuolto</v>
      </c>
      <c r="C26" s="19">
        <v>1</v>
      </c>
      <c r="D26" s="333" t="s">
        <v>773</v>
      </c>
      <c r="E26" s="333" t="s">
        <v>353</v>
      </c>
      <c r="F26" s="333" t="s">
        <v>786</v>
      </c>
    </row>
    <row r="27" spans="1:6" x14ac:dyDescent="0.25">
      <c r="B27" s="18" t="str">
        <f t="shared" ref="B27:B40" si="0">VLOOKUP($C27,$C$26:$F$40,$B$1,FALSE)</f>
        <v>Energiahuolto</v>
      </c>
      <c r="C27" s="19">
        <v>2</v>
      </c>
      <c r="D27" s="333" t="s">
        <v>771</v>
      </c>
      <c r="E27" s="333" t="s">
        <v>354</v>
      </c>
      <c r="F27" s="333" t="s">
        <v>776</v>
      </c>
    </row>
    <row r="28" spans="1:6" x14ac:dyDescent="0.25">
      <c r="B28" s="18" t="str">
        <f t="shared" si="0"/>
        <v>Finanssiala</v>
      </c>
      <c r="C28" s="19">
        <v>3</v>
      </c>
      <c r="D28" s="333" t="s">
        <v>774</v>
      </c>
      <c r="E28" s="333" t="s">
        <v>562</v>
      </c>
      <c r="F28" s="333" t="s">
        <v>787</v>
      </c>
    </row>
    <row r="29" spans="1:6" ht="27.6" x14ac:dyDescent="0.25">
      <c r="B29" s="18" t="str">
        <f t="shared" si="0"/>
        <v>Hallinto- ja tukipalvelut</v>
      </c>
      <c r="C29" s="19">
        <v>4</v>
      </c>
      <c r="D29" s="334" t="s">
        <v>2183</v>
      </c>
      <c r="E29" s="334" t="s">
        <v>2181</v>
      </c>
      <c r="F29" s="334" t="s">
        <v>2182</v>
      </c>
    </row>
    <row r="30" spans="1:6" ht="27.6" x14ac:dyDescent="0.25">
      <c r="B30" s="18" t="str">
        <f t="shared" si="0"/>
        <v>ICT - Informaatio ja viestintä</v>
      </c>
      <c r="C30" s="19">
        <v>5</v>
      </c>
      <c r="D30" s="334" t="s">
        <v>2170</v>
      </c>
      <c r="E30" s="333" t="s">
        <v>2184</v>
      </c>
      <c r="F30" s="334" t="s">
        <v>2169</v>
      </c>
    </row>
    <row r="31" spans="1:6" ht="41.4" x14ac:dyDescent="0.25">
      <c r="B31" s="18" t="str">
        <f t="shared" si="0"/>
        <v>Julkinen hallinto</v>
      </c>
      <c r="C31" s="19">
        <v>6</v>
      </c>
      <c r="D31" s="335" t="s">
        <v>1724</v>
      </c>
      <c r="E31" s="333" t="s">
        <v>1717</v>
      </c>
      <c r="F31" s="335" t="s">
        <v>1723</v>
      </c>
    </row>
    <row r="32" spans="1:6" x14ac:dyDescent="0.25">
      <c r="B32" s="18" t="str">
        <f t="shared" si="0"/>
        <v>Kaivostoiminta ja louhinta</v>
      </c>
      <c r="C32" s="19">
        <v>7</v>
      </c>
      <c r="D32" s="334" t="s">
        <v>2172</v>
      </c>
      <c r="E32" s="333" t="s">
        <v>1721</v>
      </c>
      <c r="F32" s="334" t="s">
        <v>2171</v>
      </c>
    </row>
    <row r="33" spans="1:6" x14ac:dyDescent="0.25">
      <c r="B33" s="18" t="str">
        <f t="shared" si="0"/>
        <v>Koulutus ja tutkimus</v>
      </c>
      <c r="C33" s="19">
        <v>8</v>
      </c>
      <c r="D33" s="333" t="s">
        <v>1715</v>
      </c>
      <c r="E33" s="333" t="s">
        <v>2167</v>
      </c>
      <c r="F33" s="333" t="s">
        <v>1716</v>
      </c>
    </row>
    <row r="34" spans="1:6" x14ac:dyDescent="0.25">
      <c r="B34" s="18" t="str">
        <f t="shared" si="0"/>
        <v>Logistiikka</v>
      </c>
      <c r="C34" s="19">
        <v>9</v>
      </c>
      <c r="D34" s="333" t="s">
        <v>772</v>
      </c>
      <c r="E34" s="333" t="s">
        <v>355</v>
      </c>
      <c r="F34" s="333" t="s">
        <v>777</v>
      </c>
    </row>
    <row r="35" spans="1:6" ht="27.6" x14ac:dyDescent="0.25">
      <c r="B35" s="18" t="str">
        <f t="shared" si="0"/>
        <v>Majoitus- ja ravitsemistoiminta</v>
      </c>
      <c r="C35" s="19">
        <v>10</v>
      </c>
      <c r="D35" s="334" t="s">
        <v>2174</v>
      </c>
      <c r="E35" s="334" t="s">
        <v>1720</v>
      </c>
      <c r="F35" s="334" t="s">
        <v>2173</v>
      </c>
    </row>
    <row r="36" spans="1:6" x14ac:dyDescent="0.25">
      <c r="B36" s="18" t="str">
        <f t="shared" si="0"/>
        <v>Media-ala</v>
      </c>
      <c r="C36" s="19">
        <v>11</v>
      </c>
      <c r="D36" s="336" t="s">
        <v>2176</v>
      </c>
      <c r="E36" s="336" t="s">
        <v>2175</v>
      </c>
      <c r="F36" s="336" t="s">
        <v>2177</v>
      </c>
    </row>
    <row r="37" spans="1:6" x14ac:dyDescent="0.25">
      <c r="B37" s="18" t="str">
        <f t="shared" si="0"/>
        <v xml:space="preserve">Muu </v>
      </c>
      <c r="C37" s="19">
        <v>12</v>
      </c>
      <c r="D37" s="333" t="s">
        <v>1719</v>
      </c>
      <c r="E37" s="333" t="s">
        <v>2168</v>
      </c>
      <c r="F37" s="333" t="s">
        <v>1722</v>
      </c>
    </row>
    <row r="38" spans="1:6" x14ac:dyDescent="0.25">
      <c r="B38" s="18" t="str">
        <f t="shared" si="0"/>
        <v>Teollisuustuotanto</v>
      </c>
      <c r="C38" s="19">
        <v>13</v>
      </c>
      <c r="D38" s="333" t="s">
        <v>1712</v>
      </c>
      <c r="E38" s="333" t="s">
        <v>1713</v>
      </c>
      <c r="F38" s="333" t="s">
        <v>1714</v>
      </c>
    </row>
    <row r="39" spans="1:6" x14ac:dyDescent="0.25">
      <c r="B39" s="18" t="str">
        <f t="shared" si="0"/>
        <v>Terveydenhuolto</v>
      </c>
      <c r="C39" s="19">
        <v>14</v>
      </c>
      <c r="D39" s="333" t="s">
        <v>775</v>
      </c>
      <c r="E39" s="333" t="s">
        <v>356</v>
      </c>
      <c r="F39" s="333" t="s">
        <v>788</v>
      </c>
    </row>
    <row r="40" spans="1:6" x14ac:dyDescent="0.25">
      <c r="B40" s="18" t="str">
        <f t="shared" si="0"/>
        <v>Tukku- ja vähittäiskauppa</v>
      </c>
      <c r="C40" s="19">
        <v>15</v>
      </c>
      <c r="D40" s="335" t="s">
        <v>2180</v>
      </c>
      <c r="E40" s="334" t="s">
        <v>2179</v>
      </c>
      <c r="F40" s="333" t="s">
        <v>2178</v>
      </c>
    </row>
    <row r="41" spans="1:6" x14ac:dyDescent="0.25">
      <c r="A41" s="4" t="s">
        <v>537</v>
      </c>
      <c r="B41" s="18" t="str">
        <f t="shared" ref="B41:B77" si="1">VLOOKUP($C41,$C$41:$F$77,$B$1,FALSE)</f>
        <v>Elintarvike - Alkutuotanto</v>
      </c>
      <c r="C41" s="19">
        <v>1</v>
      </c>
      <c r="D41" s="332" t="s">
        <v>833</v>
      </c>
      <c r="E41" s="332" t="s">
        <v>563</v>
      </c>
      <c r="F41" s="332" t="s">
        <v>789</v>
      </c>
    </row>
    <row r="42" spans="1:6" x14ac:dyDescent="0.25">
      <c r="B42" s="18" t="str">
        <f t="shared" si="1"/>
        <v>Elintarvike - Elintarviketeollisuus</v>
      </c>
      <c r="C42" s="19">
        <v>2</v>
      </c>
      <c r="D42" s="332" t="s">
        <v>834</v>
      </c>
      <c r="E42" s="332" t="s">
        <v>564</v>
      </c>
      <c r="F42" s="332" t="s">
        <v>790</v>
      </c>
    </row>
    <row r="43" spans="1:6" ht="27.6" x14ac:dyDescent="0.25">
      <c r="B43" s="18" t="str">
        <f t="shared" si="1"/>
        <v>Elintarvike - Kauppa ja jakelu</v>
      </c>
      <c r="C43" s="19">
        <v>3</v>
      </c>
      <c r="D43" s="332" t="s">
        <v>835</v>
      </c>
      <c r="E43" s="332" t="s">
        <v>565</v>
      </c>
      <c r="F43" s="332" t="s">
        <v>791</v>
      </c>
    </row>
    <row r="44" spans="1:6" x14ac:dyDescent="0.25">
      <c r="B44" s="18" t="str">
        <f t="shared" si="1"/>
        <v>Elintarvike - Muu</v>
      </c>
      <c r="C44" s="19">
        <v>4</v>
      </c>
      <c r="D44" s="332" t="s">
        <v>836</v>
      </c>
      <c r="E44" s="332" t="s">
        <v>566</v>
      </c>
      <c r="F44" s="332" t="s">
        <v>792</v>
      </c>
    </row>
    <row r="45" spans="1:6" x14ac:dyDescent="0.25">
      <c r="B45" s="18" t="str">
        <f t="shared" si="1"/>
        <v>Energia - Voimatalous</v>
      </c>
      <c r="C45" s="19">
        <v>5</v>
      </c>
      <c r="D45" s="332" t="s">
        <v>813</v>
      </c>
      <c r="E45" s="332" t="s">
        <v>567</v>
      </c>
      <c r="F45" s="332" t="s">
        <v>793</v>
      </c>
    </row>
    <row r="46" spans="1:6" x14ac:dyDescent="0.25">
      <c r="B46" s="18" t="str">
        <f t="shared" si="1"/>
        <v>Energia - Öljy</v>
      </c>
      <c r="C46" s="19">
        <v>6</v>
      </c>
      <c r="D46" s="332" t="s">
        <v>814</v>
      </c>
      <c r="E46" s="332" t="s">
        <v>568</v>
      </c>
      <c r="F46" s="332" t="s">
        <v>794</v>
      </c>
    </row>
    <row r="47" spans="1:6" x14ac:dyDescent="0.25">
      <c r="B47" s="306" t="str">
        <f t="shared" si="1"/>
        <v>Energia - Muu</v>
      </c>
      <c r="C47" s="19">
        <v>7</v>
      </c>
      <c r="D47" s="333" t="s">
        <v>815</v>
      </c>
      <c r="E47" s="333" t="s">
        <v>569</v>
      </c>
      <c r="F47" s="333" t="s">
        <v>795</v>
      </c>
    </row>
    <row r="48" spans="1:6" x14ac:dyDescent="0.25">
      <c r="B48" s="306" t="str">
        <f t="shared" si="1"/>
        <v>Finanssi - Kiinteistöalan toiminta</v>
      </c>
      <c r="C48" s="19">
        <v>8</v>
      </c>
      <c r="D48" s="334" t="s">
        <v>2194</v>
      </c>
      <c r="E48" s="333" t="s">
        <v>2185</v>
      </c>
      <c r="F48" s="334" t="s">
        <v>2193</v>
      </c>
    </row>
    <row r="49" spans="2:6" x14ac:dyDescent="0.25">
      <c r="B49" s="306" t="str">
        <f t="shared" si="1"/>
        <v>Finanssi - Rahoitushuolto</v>
      </c>
      <c r="C49" s="19">
        <v>9</v>
      </c>
      <c r="D49" s="333" t="s">
        <v>816</v>
      </c>
      <c r="E49" s="333" t="s">
        <v>570</v>
      </c>
      <c r="F49" s="333" t="s">
        <v>796</v>
      </c>
    </row>
    <row r="50" spans="2:6" x14ac:dyDescent="0.25">
      <c r="B50" s="306" t="str">
        <f t="shared" si="1"/>
        <v>Finanssi - Vakuutusala</v>
      </c>
      <c r="C50" s="19">
        <v>10</v>
      </c>
      <c r="D50" s="333" t="s">
        <v>817</v>
      </c>
      <c r="E50" s="333" t="s">
        <v>571</v>
      </c>
      <c r="F50" s="333" t="s">
        <v>797</v>
      </c>
    </row>
    <row r="51" spans="2:6" x14ac:dyDescent="0.25">
      <c r="B51" s="306" t="str">
        <f t="shared" si="1"/>
        <v>Finanssi - Muu</v>
      </c>
      <c r="C51" s="19">
        <v>11</v>
      </c>
      <c r="D51" s="333" t="s">
        <v>818</v>
      </c>
      <c r="E51" s="333" t="s">
        <v>572</v>
      </c>
      <c r="F51" s="333" t="s">
        <v>798</v>
      </c>
    </row>
    <row r="52" spans="2:6" ht="27.6" x14ac:dyDescent="0.25">
      <c r="B52" s="306" t="str">
        <f t="shared" si="1"/>
        <v>Hallinto- ja tukipalvelut</v>
      </c>
      <c r="C52" s="19">
        <v>12</v>
      </c>
      <c r="D52" s="334" t="s">
        <v>2183</v>
      </c>
      <c r="E52" s="334" t="s">
        <v>2181</v>
      </c>
      <c r="F52" s="334" t="s">
        <v>2182</v>
      </c>
    </row>
    <row r="53" spans="2:6" x14ac:dyDescent="0.25">
      <c r="B53" s="306" t="str">
        <f t="shared" si="1"/>
        <v>ICT - ISP ja NSP</v>
      </c>
      <c r="C53" s="19">
        <v>13</v>
      </c>
      <c r="D53" s="334" t="s">
        <v>2204</v>
      </c>
      <c r="E53" s="333" t="s">
        <v>2188</v>
      </c>
      <c r="F53" s="333" t="s">
        <v>2198</v>
      </c>
    </row>
    <row r="54" spans="2:6" ht="27.6" x14ac:dyDescent="0.25">
      <c r="B54" s="306" t="str">
        <f t="shared" si="1"/>
        <v>ICT - palvelutuotanto, sovelluskehitys, ylläpito</v>
      </c>
      <c r="C54" s="19">
        <v>14</v>
      </c>
      <c r="D54" s="334" t="s">
        <v>2200</v>
      </c>
      <c r="E54" s="334" t="s">
        <v>2199</v>
      </c>
      <c r="F54" s="334" t="s">
        <v>2201</v>
      </c>
    </row>
    <row r="55" spans="2:6" x14ac:dyDescent="0.25">
      <c r="B55" s="306" t="str">
        <f t="shared" si="1"/>
        <v>ICT - Muu</v>
      </c>
      <c r="C55" s="19">
        <v>15</v>
      </c>
      <c r="D55" s="333" t="s">
        <v>2190</v>
      </c>
      <c r="E55" s="333" t="s">
        <v>2189</v>
      </c>
      <c r="F55" s="333" t="s">
        <v>2191</v>
      </c>
    </row>
    <row r="56" spans="2:6" x14ac:dyDescent="0.25">
      <c r="B56" s="306" t="str">
        <f t="shared" si="1"/>
        <v>Julkinen hallinto</v>
      </c>
      <c r="C56" s="19">
        <v>16</v>
      </c>
      <c r="D56" s="333" t="s">
        <v>2192</v>
      </c>
      <c r="E56" s="336" t="s">
        <v>1717</v>
      </c>
      <c r="F56" s="333" t="s">
        <v>1723</v>
      </c>
    </row>
    <row r="57" spans="2:6" x14ac:dyDescent="0.25">
      <c r="B57" s="18" t="str">
        <f t="shared" si="1"/>
        <v>Koulutus ja tutkimus</v>
      </c>
      <c r="C57" s="19">
        <v>17</v>
      </c>
      <c r="D57" s="337" t="s">
        <v>2202</v>
      </c>
      <c r="E57" s="336" t="s">
        <v>2167</v>
      </c>
      <c r="F57" s="334" t="s">
        <v>2203</v>
      </c>
    </row>
    <row r="58" spans="2:6" x14ac:dyDescent="0.25">
      <c r="B58" s="18" t="str">
        <f t="shared" si="1"/>
        <v>Kriit. teollisuus - Kemia</v>
      </c>
      <c r="C58" s="19">
        <v>18</v>
      </c>
      <c r="D58" s="332" t="s">
        <v>819</v>
      </c>
      <c r="E58" s="332" t="s">
        <v>580</v>
      </c>
      <c r="F58" s="332" t="s">
        <v>799</v>
      </c>
    </row>
    <row r="59" spans="2:6" ht="41.4" x14ac:dyDescent="0.25">
      <c r="B59" s="18" t="str">
        <f t="shared" si="1"/>
        <v>Kriit. Teollisuus - Lääkkeet ja lääkinnälliset laitteet</v>
      </c>
      <c r="C59" s="19">
        <v>19</v>
      </c>
      <c r="D59" s="332" t="s">
        <v>2206</v>
      </c>
      <c r="E59" s="332" t="s">
        <v>2187</v>
      </c>
      <c r="F59" s="332" t="s">
        <v>2205</v>
      </c>
    </row>
    <row r="60" spans="2:6" x14ac:dyDescent="0.25">
      <c r="B60" s="18" t="str">
        <f t="shared" si="1"/>
        <v>Kriit. teollisuus - Metsä</v>
      </c>
      <c r="C60" s="19">
        <v>20</v>
      </c>
      <c r="D60" s="332" t="s">
        <v>820</v>
      </c>
      <c r="E60" s="332" t="s">
        <v>581</v>
      </c>
      <c r="F60" s="332" t="s">
        <v>800</v>
      </c>
    </row>
    <row r="61" spans="2:6" x14ac:dyDescent="0.25">
      <c r="B61" s="18" t="str">
        <f t="shared" si="1"/>
        <v>Kriit. teollisuus - MIL</v>
      </c>
      <c r="C61" s="19">
        <v>21</v>
      </c>
      <c r="D61" s="332" t="s">
        <v>821</v>
      </c>
      <c r="E61" s="332" t="s">
        <v>582</v>
      </c>
      <c r="F61" s="332" t="s">
        <v>801</v>
      </c>
    </row>
    <row r="62" spans="2:6" ht="27.6" x14ac:dyDescent="0.25">
      <c r="B62" s="18" t="str">
        <f t="shared" si="1"/>
        <v>Kriit. teollisuus - Muovi ja kumi</v>
      </c>
      <c r="C62" s="19">
        <v>22</v>
      </c>
      <c r="D62" s="332" t="s">
        <v>822</v>
      </c>
      <c r="E62" s="332" t="s">
        <v>583</v>
      </c>
      <c r="F62" s="332" t="s">
        <v>802</v>
      </c>
    </row>
    <row r="63" spans="2:6" ht="27.6" x14ac:dyDescent="0.25">
      <c r="B63" s="18" t="str">
        <f t="shared" si="1"/>
        <v>Kriit. teollisuus - Rakennus</v>
      </c>
      <c r="C63" s="19">
        <v>23</v>
      </c>
      <c r="D63" s="332" t="s">
        <v>823</v>
      </c>
      <c r="E63" s="332" t="s">
        <v>584</v>
      </c>
      <c r="F63" s="332" t="s">
        <v>803</v>
      </c>
    </row>
    <row r="64" spans="2:6" x14ac:dyDescent="0.25">
      <c r="B64" s="18" t="str">
        <f t="shared" si="1"/>
        <v>Kriit. teollisuus - Teknologia</v>
      </c>
      <c r="C64" s="19">
        <v>24</v>
      </c>
      <c r="D64" s="332" t="s">
        <v>824</v>
      </c>
      <c r="E64" s="332" t="s">
        <v>585</v>
      </c>
      <c r="F64" s="332" t="s">
        <v>804</v>
      </c>
    </row>
    <row r="65" spans="1:7" x14ac:dyDescent="0.25">
      <c r="B65" s="18" t="str">
        <f t="shared" si="1"/>
        <v>Kriit. teollisuus - Muu</v>
      </c>
      <c r="C65" s="19">
        <v>25</v>
      </c>
      <c r="D65" s="332" t="s">
        <v>825</v>
      </c>
      <c r="E65" s="332" t="s">
        <v>586</v>
      </c>
      <c r="F65" s="332" t="s">
        <v>805</v>
      </c>
    </row>
    <row r="66" spans="1:7" x14ac:dyDescent="0.25">
      <c r="B66" s="18" t="str">
        <f t="shared" si="1"/>
        <v>Logistiikka - Ilmakuljetus</v>
      </c>
      <c r="C66" s="19">
        <v>26</v>
      </c>
      <c r="D66" s="332" t="s">
        <v>826</v>
      </c>
      <c r="E66" s="332" t="s">
        <v>573</v>
      </c>
      <c r="F66" s="332" t="s">
        <v>806</v>
      </c>
    </row>
    <row r="67" spans="1:7" x14ac:dyDescent="0.25">
      <c r="B67" s="18" t="str">
        <f t="shared" si="1"/>
        <v>Logistiikka - Maakuljetus</v>
      </c>
      <c r="C67" s="19">
        <v>27</v>
      </c>
      <c r="D67" s="332" t="s">
        <v>827</v>
      </c>
      <c r="E67" s="332" t="s">
        <v>574</v>
      </c>
      <c r="F67" s="332" t="s">
        <v>807</v>
      </c>
    </row>
    <row r="68" spans="1:7" x14ac:dyDescent="0.25">
      <c r="B68" s="18" t="str">
        <f t="shared" si="1"/>
        <v>Logistiikka - Satamatoiminta</v>
      </c>
      <c r="C68" s="19">
        <v>28</v>
      </c>
      <c r="D68" s="332" t="s">
        <v>2196</v>
      </c>
      <c r="E68" s="332" t="s">
        <v>2186</v>
      </c>
      <c r="F68" s="332" t="s">
        <v>2197</v>
      </c>
    </row>
    <row r="69" spans="1:7" x14ac:dyDescent="0.25">
      <c r="B69" s="18" t="str">
        <f t="shared" si="1"/>
        <v>Logistiikka - Vesikuljetus</v>
      </c>
      <c r="C69" s="19">
        <v>29</v>
      </c>
      <c r="D69" s="333" t="s">
        <v>828</v>
      </c>
      <c r="E69" s="333" t="s">
        <v>575</v>
      </c>
      <c r="F69" s="333" t="s">
        <v>808</v>
      </c>
      <c r="G69" s="305"/>
    </row>
    <row r="70" spans="1:7" x14ac:dyDescent="0.25">
      <c r="B70" s="18" t="str">
        <f t="shared" si="1"/>
        <v>Logistiikka - Muu</v>
      </c>
      <c r="C70" s="19">
        <v>30</v>
      </c>
      <c r="D70" s="333" t="s">
        <v>829</v>
      </c>
      <c r="E70" s="333" t="s">
        <v>576</v>
      </c>
      <c r="F70" s="333" t="s">
        <v>809</v>
      </c>
      <c r="G70" s="305"/>
    </row>
    <row r="71" spans="1:7" ht="27.6" x14ac:dyDescent="0.25">
      <c r="B71" s="18" t="str">
        <f t="shared" si="1"/>
        <v>Majoitus- ja ravitsemistoiminta</v>
      </c>
      <c r="C71" s="19">
        <v>31</v>
      </c>
      <c r="D71" s="334" t="s">
        <v>2174</v>
      </c>
      <c r="E71" s="334" t="s">
        <v>1720</v>
      </c>
      <c r="F71" s="334" t="s">
        <v>2173</v>
      </c>
      <c r="G71" s="305"/>
    </row>
    <row r="72" spans="1:7" x14ac:dyDescent="0.25">
      <c r="B72" s="18" t="str">
        <f t="shared" si="1"/>
        <v>Media-ala</v>
      </c>
      <c r="C72" s="19">
        <v>32</v>
      </c>
      <c r="D72" s="336" t="s">
        <v>2176</v>
      </c>
      <c r="E72" s="336" t="s">
        <v>2175</v>
      </c>
      <c r="F72" s="336" t="s">
        <v>2195</v>
      </c>
      <c r="G72" s="305"/>
    </row>
    <row r="73" spans="1:7" x14ac:dyDescent="0.25">
      <c r="B73" s="18" t="str">
        <f t="shared" si="1"/>
        <v>Terveys - Terveydenhuolto</v>
      </c>
      <c r="C73" s="19">
        <v>33</v>
      </c>
      <c r="D73" s="333" t="s">
        <v>830</v>
      </c>
      <c r="E73" s="333" t="s">
        <v>577</v>
      </c>
      <c r="F73" s="333" t="s">
        <v>810</v>
      </c>
      <c r="G73" s="305"/>
    </row>
    <row r="74" spans="1:7" x14ac:dyDescent="0.25">
      <c r="B74" s="18" t="str">
        <f t="shared" si="1"/>
        <v>Terveys - Vesihuolto</v>
      </c>
      <c r="C74" s="19">
        <v>34</v>
      </c>
      <c r="D74" s="333" t="s">
        <v>831</v>
      </c>
      <c r="E74" s="333" t="s">
        <v>578</v>
      </c>
      <c r="F74" s="333" t="s">
        <v>811</v>
      </c>
      <c r="G74" s="305"/>
    </row>
    <row r="75" spans="1:7" x14ac:dyDescent="0.25">
      <c r="B75" s="18" t="str">
        <f t="shared" si="1"/>
        <v>Terveys - Muu</v>
      </c>
      <c r="C75" s="19">
        <v>35</v>
      </c>
      <c r="D75" s="333" t="s">
        <v>832</v>
      </c>
      <c r="E75" s="333" t="s">
        <v>579</v>
      </c>
      <c r="F75" s="333" t="s">
        <v>812</v>
      </c>
      <c r="G75" s="305"/>
    </row>
    <row r="76" spans="1:7" x14ac:dyDescent="0.25">
      <c r="B76" s="18" t="str">
        <f t="shared" si="1"/>
        <v>Tukku- ja vähittäiskauppa</v>
      </c>
      <c r="C76" s="19">
        <v>36</v>
      </c>
      <c r="D76" s="335" t="s">
        <v>2180</v>
      </c>
      <c r="E76" s="334" t="s">
        <v>2179</v>
      </c>
      <c r="F76" s="333" t="s">
        <v>2178</v>
      </c>
      <c r="G76" s="305"/>
    </row>
    <row r="77" spans="1:7" x14ac:dyDescent="0.25">
      <c r="B77" s="18" t="str">
        <f t="shared" si="1"/>
        <v>Muu</v>
      </c>
      <c r="C77" s="19">
        <v>37</v>
      </c>
      <c r="D77" s="332" t="s">
        <v>1719</v>
      </c>
      <c r="E77" s="332" t="s">
        <v>1718</v>
      </c>
      <c r="F77" s="332" t="s">
        <v>1722</v>
      </c>
    </row>
    <row r="78" spans="1:7" ht="27.6" x14ac:dyDescent="0.25">
      <c r="A78" s="4" t="s">
        <v>778</v>
      </c>
      <c r="B78" s="18" t="str">
        <f t="shared" ref="B78:B88" si="2">VLOOKUP($C78,$C$78:$F$88,$B$1,FALSE)</f>
        <v>Kriittiset
palvelut</v>
      </c>
      <c r="C78" s="19">
        <v>1</v>
      </c>
      <c r="D78" s="332" t="s">
        <v>23</v>
      </c>
      <c r="E78" s="338" t="s">
        <v>729</v>
      </c>
      <c r="F78" s="332" t="s">
        <v>23</v>
      </c>
    </row>
    <row r="79" spans="1:7" ht="27.6" x14ac:dyDescent="0.25">
      <c r="B79" s="18" t="str">
        <f t="shared" si="2"/>
        <v>Omaisuuden
hallinta</v>
      </c>
      <c r="C79" s="19">
        <v>2</v>
      </c>
      <c r="D79" s="332" t="s">
        <v>15</v>
      </c>
      <c r="E79" s="338" t="s">
        <v>1371</v>
      </c>
      <c r="F79" s="332" t="s">
        <v>15</v>
      </c>
    </row>
    <row r="80" spans="1:7" ht="27.6" x14ac:dyDescent="0.25">
      <c r="B80" s="18" t="str">
        <f t="shared" si="2"/>
        <v>Uhkat ja
haavoittuvuudet</v>
      </c>
      <c r="C80" s="19">
        <v>3</v>
      </c>
      <c r="D80" s="332" t="s">
        <v>31</v>
      </c>
      <c r="E80" s="338" t="s">
        <v>1370</v>
      </c>
      <c r="F80" s="332" t="s">
        <v>31</v>
      </c>
    </row>
    <row r="81" spans="2:6" ht="27.6" x14ac:dyDescent="0.25">
      <c r="B81" s="18" t="str">
        <f t="shared" si="2"/>
        <v>Riskien
hallinta</v>
      </c>
      <c r="C81" s="19">
        <v>4</v>
      </c>
      <c r="D81" s="332" t="s">
        <v>0</v>
      </c>
      <c r="E81" s="338" t="s">
        <v>730</v>
      </c>
      <c r="F81" s="332" t="s">
        <v>0</v>
      </c>
    </row>
    <row r="82" spans="2:6" ht="27.6" x14ac:dyDescent="0.25">
      <c r="B82" s="18" t="str">
        <f t="shared" si="2"/>
        <v>Pääsyn
hallinta</v>
      </c>
      <c r="C82" s="19">
        <v>5</v>
      </c>
      <c r="D82" s="332" t="s">
        <v>26</v>
      </c>
      <c r="E82" s="338" t="s">
        <v>732</v>
      </c>
      <c r="F82" s="332" t="s">
        <v>26</v>
      </c>
    </row>
    <row r="83" spans="2:6" ht="27.6" x14ac:dyDescent="0.25">
      <c r="B83" s="18" t="str">
        <f t="shared" si="2"/>
        <v>Tilanne
kuva</v>
      </c>
      <c r="C83" s="19">
        <v>6</v>
      </c>
      <c r="D83" s="332" t="s">
        <v>34</v>
      </c>
      <c r="E83" s="338" t="s">
        <v>1369</v>
      </c>
      <c r="F83" s="332" t="s">
        <v>34</v>
      </c>
    </row>
    <row r="84" spans="2:6" ht="27.6" x14ac:dyDescent="0.25">
      <c r="B84" s="18" t="str">
        <f t="shared" si="2"/>
        <v>Tapahtumat
ja häiriöt</v>
      </c>
      <c r="C84" s="19">
        <v>7</v>
      </c>
      <c r="D84" s="332" t="s">
        <v>36</v>
      </c>
      <c r="E84" s="338" t="s">
        <v>1372</v>
      </c>
      <c r="F84" s="332" t="s">
        <v>36</v>
      </c>
    </row>
    <row r="85" spans="2:6" ht="27.6" x14ac:dyDescent="0.25">
      <c r="B85" s="18" t="str">
        <f>VLOOKUP($C85,$C$78:$F$88,$B$1,FALSE)</f>
        <v>Kolmannet
osapuolet</v>
      </c>
      <c r="C85" s="19">
        <v>8</v>
      </c>
      <c r="D85" s="220" t="s">
        <v>2272</v>
      </c>
      <c r="E85" s="338" t="s">
        <v>1368</v>
      </c>
      <c r="F85" s="220" t="s">
        <v>2272</v>
      </c>
    </row>
    <row r="86" spans="2:6" ht="27.6" x14ac:dyDescent="0.25">
      <c r="B86" s="18" t="str">
        <f t="shared" si="2"/>
        <v>Henkilöstön
hallinta</v>
      </c>
      <c r="C86" s="19">
        <v>9</v>
      </c>
      <c r="D86" s="220" t="s">
        <v>41</v>
      </c>
      <c r="E86" s="338" t="s">
        <v>1374</v>
      </c>
      <c r="F86" s="220" t="s">
        <v>41</v>
      </c>
    </row>
    <row r="87" spans="2:6" ht="27.6" x14ac:dyDescent="0.25">
      <c r="B87" s="18" t="str">
        <f t="shared" si="2"/>
        <v>Kyber
arkkitehtuuri</v>
      </c>
      <c r="C87" s="19">
        <v>10</v>
      </c>
      <c r="D87" s="220" t="s">
        <v>44</v>
      </c>
      <c r="E87" s="338" t="s">
        <v>735</v>
      </c>
      <c r="F87" s="220" t="s">
        <v>44</v>
      </c>
    </row>
    <row r="88" spans="2:6" ht="27.6" x14ac:dyDescent="0.25">
      <c r="B88" s="18" t="str">
        <f t="shared" si="2"/>
        <v>Kyberturv.
hallinta</v>
      </c>
      <c r="C88" s="19">
        <v>11</v>
      </c>
      <c r="D88" s="220" t="s">
        <v>46</v>
      </c>
      <c r="E88" s="338" t="s">
        <v>1373</v>
      </c>
      <c r="F88" s="220" t="s">
        <v>46</v>
      </c>
    </row>
    <row r="90" spans="2:6" ht="27.6" x14ac:dyDescent="0.25">
      <c r="D90" s="220" t="s">
        <v>23</v>
      </c>
      <c r="E90" s="220" t="s">
        <v>729</v>
      </c>
    </row>
    <row r="91" spans="2:6" x14ac:dyDescent="0.25">
      <c r="D91" s="220" t="s">
        <v>15</v>
      </c>
      <c r="E91" s="220" t="s">
        <v>2207</v>
      </c>
    </row>
    <row r="92" spans="2:6" x14ac:dyDescent="0.25">
      <c r="D92" s="220" t="s">
        <v>31</v>
      </c>
      <c r="E92" s="220" t="s">
        <v>727</v>
      </c>
    </row>
    <row r="93" spans="2:6" ht="27.6" x14ac:dyDescent="0.25">
      <c r="D93" s="220" t="s">
        <v>0</v>
      </c>
      <c r="E93" s="220" t="s">
        <v>730</v>
      </c>
    </row>
    <row r="94" spans="2:6" ht="27.6" x14ac:dyDescent="0.25">
      <c r="D94" s="220" t="s">
        <v>26</v>
      </c>
      <c r="E94" s="220" t="s">
        <v>732</v>
      </c>
    </row>
    <row r="95" spans="2:6" x14ac:dyDescent="0.25">
      <c r="D95" s="220" t="s">
        <v>34</v>
      </c>
      <c r="E95" s="220" t="s">
        <v>462</v>
      </c>
    </row>
    <row r="96" spans="2:6" ht="27.6" x14ac:dyDescent="0.25">
      <c r="D96" s="220" t="s">
        <v>36</v>
      </c>
      <c r="E96" s="220" t="s">
        <v>733</v>
      </c>
    </row>
    <row r="97" spans="4:5" ht="27.6" x14ac:dyDescent="0.25">
      <c r="D97" s="220" t="s">
        <v>2272</v>
      </c>
      <c r="E97" s="220" t="s">
        <v>731</v>
      </c>
    </row>
    <row r="98" spans="4:5" x14ac:dyDescent="0.25">
      <c r="D98" s="220" t="s">
        <v>41</v>
      </c>
      <c r="E98" s="220" t="s">
        <v>728</v>
      </c>
    </row>
    <row r="99" spans="4:5" ht="27.6" x14ac:dyDescent="0.25">
      <c r="D99" s="220" t="s">
        <v>44</v>
      </c>
      <c r="E99" s="220" t="s">
        <v>735</v>
      </c>
    </row>
    <row r="100" spans="4:5" ht="27.6" x14ac:dyDescent="0.25">
      <c r="D100" s="220" t="s">
        <v>46</v>
      </c>
      <c r="E100" s="220" t="s">
        <v>734</v>
      </c>
    </row>
  </sheetData>
  <sheetProtection sheet="1" formatCells="0" formatColumns="0" formatRows="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1">
    <tabColor theme="5"/>
  </sheetPr>
  <dimension ref="A1:K2657"/>
  <sheetViews>
    <sheetView zoomScale="90" zoomScaleNormal="90" workbookViewId="0">
      <pane ySplit="1" topLeftCell="A2" activePane="bottomLeft" state="frozen"/>
      <selection pane="bottomLeft" activeCell="C341" sqref="C341"/>
    </sheetView>
  </sheetViews>
  <sheetFormatPr defaultColWidth="9.1796875" defaultRowHeight="11.4" x14ac:dyDescent="0.2"/>
  <cols>
    <col min="1" max="1" width="14.453125" style="322" customWidth="1"/>
    <col min="2" max="2" width="48.1796875" style="322" customWidth="1"/>
    <col min="3" max="3" width="50.6328125" style="322" customWidth="1"/>
    <col min="4" max="4" width="52.08984375" style="324" customWidth="1"/>
    <col min="5" max="5" width="125.08984375" style="315" customWidth="1"/>
    <col min="6" max="6" width="125.08984375" style="322" customWidth="1"/>
    <col min="7" max="7" width="6.08984375" style="322" customWidth="1"/>
    <col min="8" max="16384" width="9.1796875" style="322"/>
  </cols>
  <sheetData>
    <row r="1" spans="1:11" x14ac:dyDescent="0.25">
      <c r="A1" s="350" t="s">
        <v>326</v>
      </c>
      <c r="B1" s="349" t="s">
        <v>528</v>
      </c>
      <c r="C1" s="349" t="s">
        <v>527</v>
      </c>
      <c r="D1" s="349" t="s">
        <v>529</v>
      </c>
      <c r="E1" s="349" t="s">
        <v>3377</v>
      </c>
      <c r="F1" s="349" t="s">
        <v>3376</v>
      </c>
      <c r="G1" s="349" t="s">
        <v>2947</v>
      </c>
    </row>
    <row r="2" spans="1:11" s="321" customFormat="1" ht="12" thickBot="1" x14ac:dyDescent="0.3">
      <c r="A2" s="311" t="s">
        <v>26</v>
      </c>
      <c r="B2" s="312" t="s">
        <v>992</v>
      </c>
      <c r="C2" s="312" t="s">
        <v>1337</v>
      </c>
      <c r="D2" s="313" t="s">
        <v>1725</v>
      </c>
      <c r="E2" s="312"/>
      <c r="F2" s="315"/>
      <c r="G2" s="312">
        <v>1</v>
      </c>
    </row>
    <row r="3" spans="1:11" ht="148.80000000000001" thickBot="1" x14ac:dyDescent="0.3">
      <c r="A3" s="314" t="s">
        <v>372</v>
      </c>
      <c r="B3" s="315" t="s">
        <v>1139</v>
      </c>
      <c r="C3" s="315" t="s">
        <v>1647</v>
      </c>
      <c r="D3" s="316" t="s">
        <v>1726</v>
      </c>
      <c r="F3" s="315"/>
      <c r="G3" s="315">
        <v>2</v>
      </c>
      <c r="J3" s="426" t="s">
        <v>3110</v>
      </c>
      <c r="K3" s="427" t="s">
        <v>3088</v>
      </c>
    </row>
    <row r="4" spans="1:11" s="321" customFormat="1" x14ac:dyDescent="0.25">
      <c r="A4" s="311" t="s">
        <v>28</v>
      </c>
      <c r="B4" s="312" t="s">
        <v>373</v>
      </c>
      <c r="C4" s="312" t="s">
        <v>1173</v>
      </c>
      <c r="D4" s="313" t="s">
        <v>1727</v>
      </c>
      <c r="E4" s="312"/>
      <c r="F4" s="315"/>
      <c r="G4" s="312">
        <v>3</v>
      </c>
    </row>
    <row r="5" spans="1:11" ht="55.95" customHeight="1" x14ac:dyDescent="0.25">
      <c r="A5" s="314" t="s">
        <v>374</v>
      </c>
      <c r="B5" s="315" t="s">
        <v>375</v>
      </c>
      <c r="C5" s="315" t="s">
        <v>1162</v>
      </c>
      <c r="D5" s="316" t="s">
        <v>1728</v>
      </c>
      <c r="F5" s="315"/>
      <c r="G5" s="315">
        <v>4</v>
      </c>
    </row>
    <row r="6" spans="1:11" ht="160.19999999999999" customHeight="1" x14ac:dyDescent="0.25">
      <c r="A6" s="314" t="s">
        <v>103</v>
      </c>
      <c r="B6" s="315" t="s">
        <v>993</v>
      </c>
      <c r="C6" s="315" t="s">
        <v>1570</v>
      </c>
      <c r="D6" s="316" t="s">
        <v>1729</v>
      </c>
      <c r="E6" s="315" t="s">
        <v>2455</v>
      </c>
      <c r="F6" s="315" t="s">
        <v>3381</v>
      </c>
      <c r="G6" s="312">
        <v>5</v>
      </c>
    </row>
    <row r="7" spans="1:11" ht="79.8" x14ac:dyDescent="0.25">
      <c r="A7" s="314" t="s">
        <v>105</v>
      </c>
      <c r="B7" s="315" t="s">
        <v>994</v>
      </c>
      <c r="C7" s="315" t="s">
        <v>1571</v>
      </c>
      <c r="D7" s="316" t="s">
        <v>1730</v>
      </c>
      <c r="E7" s="315" t="s">
        <v>2456</v>
      </c>
      <c r="F7" s="315" t="s">
        <v>3382</v>
      </c>
      <c r="G7" s="315">
        <v>6</v>
      </c>
    </row>
    <row r="8" spans="1:11" ht="79.8" x14ac:dyDescent="0.25">
      <c r="A8" s="314" t="s">
        <v>106</v>
      </c>
      <c r="B8" s="315" t="s">
        <v>376</v>
      </c>
      <c r="C8" s="315" t="s">
        <v>1572</v>
      </c>
      <c r="D8" s="316" t="s">
        <v>1731</v>
      </c>
      <c r="E8" s="315" t="s">
        <v>2457</v>
      </c>
      <c r="F8" s="315" t="s">
        <v>3383</v>
      </c>
      <c r="G8" s="312">
        <v>7</v>
      </c>
    </row>
    <row r="9" spans="1:11" ht="79.8" x14ac:dyDescent="0.25">
      <c r="A9" s="314" t="s">
        <v>107</v>
      </c>
      <c r="B9" s="315" t="s">
        <v>2309</v>
      </c>
      <c r="C9" s="315" t="s">
        <v>2810</v>
      </c>
      <c r="D9" s="316" t="s">
        <v>2950</v>
      </c>
      <c r="E9" s="315" t="s">
        <v>2458</v>
      </c>
      <c r="F9" s="315" t="s">
        <v>3384</v>
      </c>
      <c r="G9" s="315">
        <v>8</v>
      </c>
    </row>
    <row r="10" spans="1:11" ht="91.2" x14ac:dyDescent="0.25">
      <c r="A10" s="314" t="s">
        <v>108</v>
      </c>
      <c r="B10" s="315" t="s">
        <v>2310</v>
      </c>
      <c r="C10" s="315" t="s">
        <v>2811</v>
      </c>
      <c r="D10" s="316" t="s">
        <v>2951</v>
      </c>
      <c r="E10" s="315" t="s">
        <v>2459</v>
      </c>
      <c r="F10" s="315" t="s">
        <v>3385</v>
      </c>
      <c r="G10" s="312">
        <v>9</v>
      </c>
    </row>
    <row r="11" spans="1:11" ht="102.6" x14ac:dyDescent="0.25">
      <c r="A11" s="314" t="s">
        <v>109</v>
      </c>
      <c r="B11" s="315" t="s">
        <v>377</v>
      </c>
      <c r="C11" s="315" t="s">
        <v>1214</v>
      </c>
      <c r="D11" s="316" t="s">
        <v>1732</v>
      </c>
      <c r="E11" s="315" t="s">
        <v>2460</v>
      </c>
      <c r="F11" s="315" t="s">
        <v>3386</v>
      </c>
      <c r="G11" s="315">
        <v>10</v>
      </c>
    </row>
    <row r="12" spans="1:11" ht="91.2" x14ac:dyDescent="0.25">
      <c r="A12" s="314" t="s">
        <v>110</v>
      </c>
      <c r="B12" s="315" t="s">
        <v>2311</v>
      </c>
      <c r="C12" s="315" t="s">
        <v>2812</v>
      </c>
      <c r="D12" s="316" t="s">
        <v>2952</v>
      </c>
      <c r="E12" s="315" t="s">
        <v>2461</v>
      </c>
      <c r="F12" s="315" t="s">
        <v>3387</v>
      </c>
      <c r="G12" s="312">
        <v>11</v>
      </c>
    </row>
    <row r="13" spans="1:11" ht="376.2" x14ac:dyDescent="0.25">
      <c r="A13" s="314" t="s">
        <v>2259</v>
      </c>
      <c r="B13" s="315" t="s">
        <v>2312</v>
      </c>
      <c r="C13" s="315" t="s">
        <v>2813</v>
      </c>
      <c r="D13" s="316" t="s">
        <v>1733</v>
      </c>
      <c r="E13" s="315" t="s">
        <v>2462</v>
      </c>
      <c r="F13" s="315" t="s">
        <v>3388</v>
      </c>
      <c r="G13" s="315">
        <v>12</v>
      </c>
    </row>
    <row r="14" spans="1:11" ht="79.8" x14ac:dyDescent="0.25">
      <c r="A14" s="314" t="s">
        <v>2260</v>
      </c>
      <c r="B14" s="315" t="s">
        <v>2313</v>
      </c>
      <c r="C14" s="315" t="s">
        <v>2814</v>
      </c>
      <c r="D14" s="316" t="s">
        <v>2953</v>
      </c>
      <c r="E14" s="315" t="s">
        <v>2463</v>
      </c>
      <c r="F14" s="315" t="s">
        <v>3389</v>
      </c>
      <c r="G14" s="312">
        <v>13</v>
      </c>
    </row>
    <row r="15" spans="1:11" ht="125.4" x14ac:dyDescent="0.25">
      <c r="A15" s="314" t="s">
        <v>2261</v>
      </c>
      <c r="B15" s="315" t="s">
        <v>2314</v>
      </c>
      <c r="C15" s="315" t="s">
        <v>2815</v>
      </c>
      <c r="D15" s="316" t="s">
        <v>2954</v>
      </c>
      <c r="E15" s="315" t="s">
        <v>2464</v>
      </c>
      <c r="F15" s="315" t="s">
        <v>3390</v>
      </c>
      <c r="G15" s="315">
        <v>14</v>
      </c>
    </row>
    <row r="16" spans="1:11" s="321" customFormat="1" x14ac:dyDescent="0.25">
      <c r="A16" s="311" t="s">
        <v>30</v>
      </c>
      <c r="B16" s="312" t="s">
        <v>1115</v>
      </c>
      <c r="C16" s="312" t="s">
        <v>3375</v>
      </c>
      <c r="D16" s="313" t="s">
        <v>1734</v>
      </c>
      <c r="E16" s="312"/>
      <c r="F16" s="315"/>
      <c r="G16" s="312">
        <v>15</v>
      </c>
    </row>
    <row r="17" spans="1:7" ht="159.6" x14ac:dyDescent="0.25">
      <c r="A17" s="314" t="s">
        <v>378</v>
      </c>
      <c r="B17" s="315" t="s">
        <v>1142</v>
      </c>
      <c r="C17" s="315" t="s">
        <v>2926</v>
      </c>
      <c r="D17" s="316" t="s">
        <v>1735</v>
      </c>
      <c r="F17" s="315"/>
      <c r="G17" s="315">
        <v>16</v>
      </c>
    </row>
    <row r="18" spans="1:7" ht="79.8" x14ac:dyDescent="0.25">
      <c r="A18" s="314" t="s">
        <v>111</v>
      </c>
      <c r="B18" s="315" t="s">
        <v>995</v>
      </c>
      <c r="C18" s="315" t="s">
        <v>1573</v>
      </c>
      <c r="D18" s="316" t="s">
        <v>1736</v>
      </c>
      <c r="E18" s="315" t="s">
        <v>2465</v>
      </c>
      <c r="F18" s="315" t="s">
        <v>3391</v>
      </c>
      <c r="G18" s="312">
        <v>17</v>
      </c>
    </row>
    <row r="19" spans="1:7" ht="91.2" x14ac:dyDescent="0.25">
      <c r="A19" s="314" t="s">
        <v>112</v>
      </c>
      <c r="B19" s="315" t="s">
        <v>2315</v>
      </c>
      <c r="C19" s="315" t="s">
        <v>1574</v>
      </c>
      <c r="D19" s="316" t="s">
        <v>1737</v>
      </c>
      <c r="E19" s="315" t="s">
        <v>2466</v>
      </c>
      <c r="F19" s="315" t="s">
        <v>3392</v>
      </c>
      <c r="G19" s="315">
        <v>18</v>
      </c>
    </row>
    <row r="20" spans="1:7" ht="193.8" x14ac:dyDescent="0.25">
      <c r="A20" s="314" t="s">
        <v>113</v>
      </c>
      <c r="B20" s="315" t="s">
        <v>2316</v>
      </c>
      <c r="C20" s="315" t="s">
        <v>2452</v>
      </c>
      <c r="D20" s="316" t="s">
        <v>1738</v>
      </c>
      <c r="E20" s="315" t="s">
        <v>2467</v>
      </c>
      <c r="F20" s="315" t="s">
        <v>3393</v>
      </c>
      <c r="G20" s="312">
        <v>19</v>
      </c>
    </row>
    <row r="21" spans="1:7" ht="136.80000000000001" x14ac:dyDescent="0.25">
      <c r="A21" s="314" t="s">
        <v>114</v>
      </c>
      <c r="B21" s="315" t="s">
        <v>996</v>
      </c>
      <c r="C21" s="315" t="s">
        <v>1215</v>
      </c>
      <c r="D21" s="316" t="s">
        <v>1739</v>
      </c>
      <c r="E21" s="315" t="s">
        <v>2468</v>
      </c>
      <c r="F21" s="315" t="s">
        <v>3394</v>
      </c>
      <c r="G21" s="315">
        <v>20</v>
      </c>
    </row>
    <row r="22" spans="1:7" ht="125.4" x14ac:dyDescent="0.25">
      <c r="A22" s="314" t="s">
        <v>115</v>
      </c>
      <c r="B22" s="315" t="s">
        <v>2317</v>
      </c>
      <c r="C22" s="315" t="s">
        <v>2453</v>
      </c>
      <c r="D22" s="316" t="s">
        <v>1740</v>
      </c>
      <c r="E22" s="315" t="s">
        <v>2469</v>
      </c>
      <c r="F22" s="315" t="s">
        <v>3395</v>
      </c>
      <c r="G22" s="312">
        <v>21</v>
      </c>
    </row>
    <row r="23" spans="1:7" s="324" customFormat="1" ht="102.6" x14ac:dyDescent="0.2">
      <c r="A23" s="314" t="s">
        <v>116</v>
      </c>
      <c r="B23" s="315" t="s">
        <v>997</v>
      </c>
      <c r="C23" s="315" t="s">
        <v>1216</v>
      </c>
      <c r="D23" s="316" t="s">
        <v>1741</v>
      </c>
      <c r="E23" s="317" t="s">
        <v>2470</v>
      </c>
      <c r="F23" s="315" t="s">
        <v>3396</v>
      </c>
      <c r="G23" s="315">
        <v>22</v>
      </c>
    </row>
    <row r="24" spans="1:7" s="324" customFormat="1" ht="273.60000000000002" x14ac:dyDescent="0.2">
      <c r="A24" s="314" t="s">
        <v>117</v>
      </c>
      <c r="B24" s="315" t="s">
        <v>2318</v>
      </c>
      <c r="C24" s="315" t="s">
        <v>2454</v>
      </c>
      <c r="D24" s="316" t="s">
        <v>1742</v>
      </c>
      <c r="E24" s="317" t="s">
        <v>2471</v>
      </c>
      <c r="F24" s="315" t="s">
        <v>3397</v>
      </c>
      <c r="G24" s="312">
        <v>23</v>
      </c>
    </row>
    <row r="25" spans="1:7" ht="125.4" x14ac:dyDescent="0.25">
      <c r="A25" s="314" t="s">
        <v>118</v>
      </c>
      <c r="B25" s="315" t="s">
        <v>998</v>
      </c>
      <c r="C25" s="315" t="s">
        <v>1648</v>
      </c>
      <c r="D25" s="316" t="s">
        <v>1743</v>
      </c>
      <c r="E25" s="315" t="s">
        <v>2472</v>
      </c>
      <c r="F25" s="315" t="s">
        <v>3398</v>
      </c>
      <c r="G25" s="315">
        <v>24</v>
      </c>
    </row>
    <row r="26" spans="1:7" s="324" customFormat="1" ht="57" x14ac:dyDescent="0.2">
      <c r="A26" s="314" t="s">
        <v>866</v>
      </c>
      <c r="B26" s="315" t="s">
        <v>2319</v>
      </c>
      <c r="C26" s="315" t="s">
        <v>1217</v>
      </c>
      <c r="D26" s="316" t="s">
        <v>1744</v>
      </c>
      <c r="E26" s="317" t="s">
        <v>2473</v>
      </c>
      <c r="F26" s="315" t="s">
        <v>3399</v>
      </c>
      <c r="G26" s="312">
        <v>25</v>
      </c>
    </row>
    <row r="27" spans="1:7" s="321" customFormat="1" x14ac:dyDescent="0.25">
      <c r="A27" s="311" t="s">
        <v>33</v>
      </c>
      <c r="B27" s="312" t="s">
        <v>1116</v>
      </c>
      <c r="C27" s="312" t="s">
        <v>2927</v>
      </c>
      <c r="D27" s="313" t="s">
        <v>1745</v>
      </c>
      <c r="E27" s="312"/>
      <c r="F27" s="315"/>
      <c r="G27" s="315">
        <v>26</v>
      </c>
    </row>
    <row r="28" spans="1:7" ht="159.6" x14ac:dyDescent="0.25">
      <c r="A28" s="314" t="s">
        <v>379</v>
      </c>
      <c r="B28" s="315" t="s">
        <v>1142</v>
      </c>
      <c r="C28" s="315" t="s">
        <v>2928</v>
      </c>
      <c r="D28" s="316" t="s">
        <v>1746</v>
      </c>
      <c r="F28" s="315"/>
      <c r="G28" s="312">
        <v>27</v>
      </c>
    </row>
    <row r="29" spans="1:7" ht="91.2" x14ac:dyDescent="0.25">
      <c r="A29" s="314" t="s">
        <v>119</v>
      </c>
      <c r="B29" s="315" t="s">
        <v>999</v>
      </c>
      <c r="C29" s="315" t="s">
        <v>1575</v>
      </c>
      <c r="D29" s="316" t="s">
        <v>1747</v>
      </c>
      <c r="E29" s="315" t="s">
        <v>2474</v>
      </c>
      <c r="F29" s="315" t="s">
        <v>3400</v>
      </c>
      <c r="G29" s="315">
        <v>28</v>
      </c>
    </row>
    <row r="30" spans="1:7" ht="91.2" x14ac:dyDescent="0.25">
      <c r="A30" s="314" t="s">
        <v>120</v>
      </c>
      <c r="B30" s="315" t="s">
        <v>2320</v>
      </c>
      <c r="C30" s="315" t="s">
        <v>1576</v>
      </c>
      <c r="D30" s="316" t="s">
        <v>1748</v>
      </c>
      <c r="E30" s="315" t="s">
        <v>2475</v>
      </c>
      <c r="F30" s="315" t="s">
        <v>3401</v>
      </c>
      <c r="G30" s="312">
        <v>29</v>
      </c>
    </row>
    <row r="31" spans="1:7" ht="79.8" x14ac:dyDescent="0.25">
      <c r="A31" s="314" t="s">
        <v>121</v>
      </c>
      <c r="B31" s="315" t="s">
        <v>1000</v>
      </c>
      <c r="C31" s="315" t="s">
        <v>1577</v>
      </c>
      <c r="D31" s="316" t="s">
        <v>1749</v>
      </c>
      <c r="E31" s="315" t="s">
        <v>2476</v>
      </c>
      <c r="F31" s="315" t="s">
        <v>3402</v>
      </c>
      <c r="G31" s="315">
        <v>30</v>
      </c>
    </row>
    <row r="32" spans="1:7" ht="91.2" x14ac:dyDescent="0.25">
      <c r="A32" s="314" t="s">
        <v>122</v>
      </c>
      <c r="B32" s="315" t="s">
        <v>2321</v>
      </c>
      <c r="C32" s="315" t="s">
        <v>2808</v>
      </c>
      <c r="D32" s="316" t="s">
        <v>1750</v>
      </c>
      <c r="E32" s="315" t="s">
        <v>2477</v>
      </c>
      <c r="F32" s="315" t="s">
        <v>3403</v>
      </c>
      <c r="G32" s="312">
        <v>31</v>
      </c>
    </row>
    <row r="33" spans="1:7" ht="91.2" x14ac:dyDescent="0.25">
      <c r="A33" s="314" t="s">
        <v>123</v>
      </c>
      <c r="B33" s="315" t="s">
        <v>1001</v>
      </c>
      <c r="C33" s="315" t="s">
        <v>1218</v>
      </c>
      <c r="D33" s="316" t="s">
        <v>1751</v>
      </c>
      <c r="E33" s="315" t="s">
        <v>2478</v>
      </c>
      <c r="F33" s="315" t="s">
        <v>3404</v>
      </c>
      <c r="G33" s="315">
        <v>32</v>
      </c>
    </row>
    <row r="34" spans="1:7" s="321" customFormat="1" ht="79.8" x14ac:dyDescent="0.25">
      <c r="A34" s="311" t="s">
        <v>124</v>
      </c>
      <c r="B34" s="312" t="s">
        <v>2322</v>
      </c>
      <c r="C34" s="312" t="s">
        <v>2809</v>
      </c>
      <c r="D34" s="313" t="s">
        <v>2955</v>
      </c>
      <c r="E34" s="315" t="s">
        <v>2479</v>
      </c>
      <c r="F34" s="315" t="s">
        <v>3405</v>
      </c>
      <c r="G34" s="312">
        <v>33</v>
      </c>
    </row>
    <row r="35" spans="1:7" ht="91.2" x14ac:dyDescent="0.25">
      <c r="A35" s="314" t="s">
        <v>125</v>
      </c>
      <c r="B35" s="315" t="s">
        <v>1002</v>
      </c>
      <c r="C35" s="315" t="s">
        <v>1219</v>
      </c>
      <c r="D35" s="316" t="s">
        <v>1752</v>
      </c>
      <c r="E35" s="315" t="s">
        <v>2480</v>
      </c>
      <c r="F35" s="315" t="s">
        <v>3406</v>
      </c>
      <c r="G35" s="315">
        <v>34</v>
      </c>
    </row>
    <row r="36" spans="1:7" s="324" customFormat="1" ht="148.19999999999999" x14ac:dyDescent="0.2">
      <c r="A36" s="314" t="s">
        <v>867</v>
      </c>
      <c r="B36" s="315" t="s">
        <v>2323</v>
      </c>
      <c r="C36" s="315" t="s">
        <v>1220</v>
      </c>
      <c r="D36" s="316" t="s">
        <v>1753</v>
      </c>
      <c r="E36" s="315" t="s">
        <v>2481</v>
      </c>
      <c r="F36" s="315" t="s">
        <v>3407</v>
      </c>
      <c r="G36" s="312">
        <v>35</v>
      </c>
    </row>
    <row r="37" spans="1:7" ht="125.4" x14ac:dyDescent="0.25">
      <c r="A37" s="314" t="s">
        <v>868</v>
      </c>
      <c r="B37" s="315" t="s">
        <v>1003</v>
      </c>
      <c r="C37" s="315" t="s">
        <v>1221</v>
      </c>
      <c r="D37" s="316" t="s">
        <v>1754</v>
      </c>
      <c r="E37" s="315" t="s">
        <v>2482</v>
      </c>
      <c r="F37" s="315" t="s">
        <v>3408</v>
      </c>
      <c r="G37" s="315">
        <v>36</v>
      </c>
    </row>
    <row r="38" spans="1:7" ht="79.8" x14ac:dyDescent="0.25">
      <c r="A38" s="314" t="s">
        <v>2262</v>
      </c>
      <c r="B38" s="315" t="s">
        <v>1004</v>
      </c>
      <c r="C38" s="315" t="s">
        <v>1222</v>
      </c>
      <c r="D38" s="316" t="s">
        <v>1755</v>
      </c>
      <c r="E38" s="315" t="s">
        <v>2483</v>
      </c>
      <c r="F38" s="315" t="s">
        <v>3409</v>
      </c>
      <c r="G38" s="312">
        <v>37</v>
      </c>
    </row>
    <row r="39" spans="1:7" x14ac:dyDescent="0.25">
      <c r="A39" s="311" t="s">
        <v>919</v>
      </c>
      <c r="B39" s="312" t="s">
        <v>334</v>
      </c>
      <c r="C39" s="312" t="s">
        <v>643</v>
      </c>
      <c r="D39" s="313" t="s">
        <v>1756</v>
      </c>
      <c r="F39" s="315"/>
      <c r="G39" s="315">
        <v>38</v>
      </c>
    </row>
    <row r="40" spans="1:7" ht="68.400000000000006" x14ac:dyDescent="0.25">
      <c r="A40" s="314" t="s">
        <v>1138</v>
      </c>
      <c r="B40" s="315" t="s">
        <v>336</v>
      </c>
      <c r="C40" s="315" t="s">
        <v>761</v>
      </c>
      <c r="D40" s="316" t="s">
        <v>1757</v>
      </c>
      <c r="F40" s="315"/>
      <c r="G40" s="312">
        <v>39</v>
      </c>
    </row>
    <row r="41" spans="1:7" ht="79.8" x14ac:dyDescent="0.25">
      <c r="A41" s="314" t="s">
        <v>869</v>
      </c>
      <c r="B41" s="315" t="s">
        <v>1005</v>
      </c>
      <c r="C41" s="315" t="s">
        <v>1223</v>
      </c>
      <c r="D41" s="316" t="s">
        <v>1758</v>
      </c>
      <c r="E41" s="315" t="s">
        <v>2484</v>
      </c>
      <c r="F41" s="315" t="s">
        <v>3410</v>
      </c>
      <c r="G41" s="315">
        <v>40</v>
      </c>
    </row>
    <row r="42" spans="1:7" s="321" customFormat="1" ht="216.6" x14ac:dyDescent="0.25">
      <c r="A42" s="314" t="s">
        <v>870</v>
      </c>
      <c r="B42" s="315" t="s">
        <v>380</v>
      </c>
      <c r="C42" s="315" t="s">
        <v>1224</v>
      </c>
      <c r="D42" s="316" t="s">
        <v>1759</v>
      </c>
      <c r="E42" s="315" t="s">
        <v>2485</v>
      </c>
      <c r="F42" s="315" t="s">
        <v>3411</v>
      </c>
      <c r="G42" s="312">
        <v>41</v>
      </c>
    </row>
    <row r="43" spans="1:7" ht="171" x14ac:dyDescent="0.2">
      <c r="A43" s="314" t="s">
        <v>871</v>
      </c>
      <c r="B43" s="315" t="s">
        <v>1006</v>
      </c>
      <c r="C43" s="315" t="s">
        <v>1649</v>
      </c>
      <c r="D43" s="317" t="s">
        <v>1760</v>
      </c>
      <c r="E43" s="315" t="s">
        <v>2486</v>
      </c>
      <c r="F43" s="315" t="s">
        <v>3412</v>
      </c>
      <c r="G43" s="315">
        <v>42</v>
      </c>
    </row>
    <row r="44" spans="1:7" s="321" customFormat="1" ht="125.4" x14ac:dyDescent="0.25">
      <c r="A44" s="311" t="s">
        <v>872</v>
      </c>
      <c r="B44" s="312" t="s">
        <v>1007</v>
      </c>
      <c r="C44" s="312" t="s">
        <v>1226</v>
      </c>
      <c r="D44" s="313" t="s">
        <v>1762</v>
      </c>
      <c r="E44" s="315" t="s">
        <v>2487</v>
      </c>
      <c r="F44" s="315" t="s">
        <v>3413</v>
      </c>
      <c r="G44" s="312">
        <v>43</v>
      </c>
    </row>
    <row r="45" spans="1:7" ht="136.80000000000001" x14ac:dyDescent="0.25">
      <c r="A45" s="314" t="s">
        <v>873</v>
      </c>
      <c r="B45" s="315" t="s">
        <v>381</v>
      </c>
      <c r="C45" s="315" t="s">
        <v>1225</v>
      </c>
      <c r="D45" s="316" t="s">
        <v>1761</v>
      </c>
      <c r="E45" s="315" t="s">
        <v>2488</v>
      </c>
      <c r="F45" s="315" t="s">
        <v>3414</v>
      </c>
      <c r="G45" s="315">
        <v>44</v>
      </c>
    </row>
    <row r="46" spans="1:7" ht="34.200000000000003" x14ac:dyDescent="0.25">
      <c r="A46" s="314" t="s">
        <v>874</v>
      </c>
      <c r="B46" s="315" t="s">
        <v>1008</v>
      </c>
      <c r="C46" s="315" t="s">
        <v>1227</v>
      </c>
      <c r="D46" s="316" t="s">
        <v>1763</v>
      </c>
      <c r="E46" s="315" t="s">
        <v>2489</v>
      </c>
      <c r="F46" s="315" t="s">
        <v>3415</v>
      </c>
      <c r="G46" s="312">
        <v>45</v>
      </c>
    </row>
    <row r="47" spans="1:7" x14ac:dyDescent="0.25">
      <c r="A47" s="314" t="s">
        <v>44</v>
      </c>
      <c r="B47" s="315" t="s">
        <v>1071</v>
      </c>
      <c r="C47" s="315" t="s">
        <v>2929</v>
      </c>
      <c r="D47" s="316" t="s">
        <v>1764</v>
      </c>
      <c r="F47" s="315"/>
      <c r="G47" s="315">
        <v>46</v>
      </c>
    </row>
    <row r="48" spans="1:7" s="324" customFormat="1" ht="114" x14ac:dyDescent="0.2">
      <c r="A48" s="314" t="s">
        <v>419</v>
      </c>
      <c r="B48" s="315" t="s">
        <v>1155</v>
      </c>
      <c r="C48" s="315" t="s">
        <v>2930</v>
      </c>
      <c r="D48" s="316" t="s">
        <v>1765</v>
      </c>
      <c r="E48" s="315"/>
      <c r="F48" s="315"/>
      <c r="G48" s="312">
        <v>47</v>
      </c>
    </row>
    <row r="49" spans="1:7" ht="22.8" x14ac:dyDescent="0.25">
      <c r="A49" s="314" t="s">
        <v>81</v>
      </c>
      <c r="B49" s="315" t="s">
        <v>420</v>
      </c>
      <c r="C49" s="315" t="s">
        <v>2931</v>
      </c>
      <c r="D49" s="316" t="s">
        <v>1766</v>
      </c>
      <c r="F49" s="315"/>
      <c r="G49" s="315">
        <v>48</v>
      </c>
    </row>
    <row r="50" spans="1:7" ht="193.8" x14ac:dyDescent="0.25">
      <c r="A50" s="314" t="s">
        <v>421</v>
      </c>
      <c r="B50" s="315" t="s">
        <v>1143</v>
      </c>
      <c r="C50" s="315" t="s">
        <v>2932</v>
      </c>
      <c r="D50" s="316" t="s">
        <v>1767</v>
      </c>
      <c r="F50" s="315"/>
      <c r="G50" s="312">
        <v>49</v>
      </c>
    </row>
    <row r="51" spans="1:7" ht="79.8" x14ac:dyDescent="0.25">
      <c r="A51" s="314" t="s">
        <v>243</v>
      </c>
      <c r="B51" s="315" t="s">
        <v>1072</v>
      </c>
      <c r="C51" s="315" t="s">
        <v>1678</v>
      </c>
      <c r="D51" s="316" t="s">
        <v>1768</v>
      </c>
      <c r="E51" s="315" t="s">
        <v>2490</v>
      </c>
      <c r="F51" s="315" t="s">
        <v>3416</v>
      </c>
      <c r="G51" s="315">
        <v>50</v>
      </c>
    </row>
    <row r="52" spans="1:7" ht="91.2" x14ac:dyDescent="0.25">
      <c r="A52" s="314" t="s">
        <v>244</v>
      </c>
      <c r="B52" s="315" t="s">
        <v>2324</v>
      </c>
      <c r="C52" s="315" t="s">
        <v>1679</v>
      </c>
      <c r="D52" s="316" t="s">
        <v>1769</v>
      </c>
      <c r="E52" s="315" t="s">
        <v>2491</v>
      </c>
      <c r="F52" s="315" t="s">
        <v>3417</v>
      </c>
      <c r="G52" s="312">
        <v>51</v>
      </c>
    </row>
    <row r="53" spans="1:7" ht="114" x14ac:dyDescent="0.25">
      <c r="A53" s="314" t="s">
        <v>245</v>
      </c>
      <c r="B53" s="315" t="s">
        <v>422</v>
      </c>
      <c r="C53" s="315" t="s">
        <v>1356</v>
      </c>
      <c r="D53" s="316" t="s">
        <v>1770</v>
      </c>
      <c r="E53" s="315" t="s">
        <v>2492</v>
      </c>
      <c r="F53" s="315" t="s">
        <v>3418</v>
      </c>
      <c r="G53" s="315">
        <v>52</v>
      </c>
    </row>
    <row r="54" spans="1:7" ht="79.8" x14ac:dyDescent="0.25">
      <c r="A54" s="314" t="s">
        <v>246</v>
      </c>
      <c r="B54" s="315" t="s">
        <v>2325</v>
      </c>
      <c r="C54" s="315" t="s">
        <v>1680</v>
      </c>
      <c r="D54" s="316" t="s">
        <v>1771</v>
      </c>
      <c r="E54" s="315" t="s">
        <v>2493</v>
      </c>
      <c r="F54" s="315" t="s">
        <v>3419</v>
      </c>
      <c r="G54" s="312">
        <v>53</v>
      </c>
    </row>
    <row r="55" spans="1:7" ht="79.8" x14ac:dyDescent="0.25">
      <c r="A55" s="314" t="s">
        <v>247</v>
      </c>
      <c r="B55" s="315" t="s">
        <v>2326</v>
      </c>
      <c r="C55" s="315" t="s">
        <v>2816</v>
      </c>
      <c r="D55" s="316" t="s">
        <v>2956</v>
      </c>
      <c r="E55" s="315" t="s">
        <v>2494</v>
      </c>
      <c r="F55" s="315" t="s">
        <v>3420</v>
      </c>
      <c r="G55" s="315">
        <v>54</v>
      </c>
    </row>
    <row r="56" spans="1:7" s="321" customFormat="1" ht="68.400000000000006" x14ac:dyDescent="0.25">
      <c r="A56" s="311" t="s">
        <v>248</v>
      </c>
      <c r="B56" s="312" t="s">
        <v>1073</v>
      </c>
      <c r="C56" s="312" t="s">
        <v>1260</v>
      </c>
      <c r="D56" s="313" t="s">
        <v>1772</v>
      </c>
      <c r="E56" s="315" t="s">
        <v>2495</v>
      </c>
      <c r="F56" s="315" t="s">
        <v>3421</v>
      </c>
      <c r="G56" s="312">
        <v>55</v>
      </c>
    </row>
    <row r="57" spans="1:7" ht="79.8" x14ac:dyDescent="0.25">
      <c r="A57" s="314" t="s">
        <v>249</v>
      </c>
      <c r="B57" s="315" t="s">
        <v>1074</v>
      </c>
      <c r="C57" s="315" t="s">
        <v>1261</v>
      </c>
      <c r="D57" s="316" t="s">
        <v>1773</v>
      </c>
      <c r="E57" s="315" t="s">
        <v>2496</v>
      </c>
      <c r="F57" s="315" t="s">
        <v>3422</v>
      </c>
      <c r="G57" s="315">
        <v>56</v>
      </c>
    </row>
    <row r="58" spans="1:7" ht="79.8" x14ac:dyDescent="0.25">
      <c r="A58" s="314" t="s">
        <v>250</v>
      </c>
      <c r="B58" s="315" t="s">
        <v>423</v>
      </c>
      <c r="C58" s="315" t="s">
        <v>1681</v>
      </c>
      <c r="D58" s="316" t="s">
        <v>1774</v>
      </c>
      <c r="E58" s="315" t="s">
        <v>2497</v>
      </c>
      <c r="F58" s="315" t="s">
        <v>3423</v>
      </c>
      <c r="G58" s="312">
        <v>57</v>
      </c>
    </row>
    <row r="59" spans="1:7" ht="91.2" x14ac:dyDescent="0.25">
      <c r="A59" s="314" t="s">
        <v>251</v>
      </c>
      <c r="B59" s="315" t="s">
        <v>1075</v>
      </c>
      <c r="C59" s="315" t="s">
        <v>1262</v>
      </c>
      <c r="D59" s="316" t="s">
        <v>1775</v>
      </c>
      <c r="E59" s="315" t="s">
        <v>2498</v>
      </c>
      <c r="F59" s="315" t="s">
        <v>3424</v>
      </c>
      <c r="G59" s="315">
        <v>58</v>
      </c>
    </row>
    <row r="60" spans="1:7" ht="114" x14ac:dyDescent="0.25">
      <c r="A60" s="314" t="s">
        <v>894</v>
      </c>
      <c r="B60" s="315" t="s">
        <v>2327</v>
      </c>
      <c r="C60" s="315" t="s">
        <v>2817</v>
      </c>
      <c r="D60" s="316" t="s">
        <v>2957</v>
      </c>
      <c r="E60" s="315" t="s">
        <v>2499</v>
      </c>
      <c r="F60" s="315" t="s">
        <v>3425</v>
      </c>
      <c r="G60" s="312">
        <v>59</v>
      </c>
    </row>
    <row r="61" spans="1:7" ht="102.6" x14ac:dyDescent="0.25">
      <c r="A61" s="314" t="s">
        <v>2263</v>
      </c>
      <c r="B61" s="315" t="s">
        <v>2328</v>
      </c>
      <c r="C61" s="315" t="s">
        <v>2818</v>
      </c>
      <c r="D61" s="316" t="s">
        <v>2958</v>
      </c>
      <c r="E61" s="315" t="s">
        <v>2500</v>
      </c>
      <c r="F61" s="315" t="s">
        <v>3426</v>
      </c>
      <c r="G61" s="315">
        <v>60</v>
      </c>
    </row>
    <row r="62" spans="1:7" ht="22.8" x14ac:dyDescent="0.25">
      <c r="A62" s="314" t="s">
        <v>83</v>
      </c>
      <c r="B62" s="315" t="s">
        <v>1119</v>
      </c>
      <c r="C62" s="315" t="s">
        <v>2933</v>
      </c>
      <c r="D62" s="316" t="s">
        <v>1776</v>
      </c>
      <c r="F62" s="315"/>
      <c r="G62" s="312">
        <v>61</v>
      </c>
    </row>
    <row r="63" spans="1:7" ht="45.6" x14ac:dyDescent="0.25">
      <c r="A63" s="314" t="s">
        <v>424</v>
      </c>
      <c r="B63" s="315" t="s">
        <v>1329</v>
      </c>
      <c r="C63" s="315" t="s">
        <v>2934</v>
      </c>
      <c r="D63" s="316" t="s">
        <v>1777</v>
      </c>
      <c r="F63" s="315"/>
      <c r="G63" s="315">
        <v>62</v>
      </c>
    </row>
    <row r="64" spans="1:7" ht="91.2" x14ac:dyDescent="0.25">
      <c r="A64" s="314" t="s">
        <v>252</v>
      </c>
      <c r="B64" s="315" t="s">
        <v>2329</v>
      </c>
      <c r="C64" s="315" t="s">
        <v>2819</v>
      </c>
      <c r="D64" s="316" t="s">
        <v>2959</v>
      </c>
      <c r="E64" s="315" t="s">
        <v>2501</v>
      </c>
      <c r="F64" s="315" t="s">
        <v>3427</v>
      </c>
      <c r="G64" s="312">
        <v>63</v>
      </c>
    </row>
    <row r="65" spans="1:7" ht="102.6" x14ac:dyDescent="0.25">
      <c r="A65" s="314" t="s">
        <v>253</v>
      </c>
      <c r="B65" s="315" t="s">
        <v>1076</v>
      </c>
      <c r="C65" s="315" t="s">
        <v>1578</v>
      </c>
      <c r="D65" s="316" t="s">
        <v>1778</v>
      </c>
      <c r="E65" s="315" t="s">
        <v>2502</v>
      </c>
      <c r="F65" s="315" t="s">
        <v>3428</v>
      </c>
      <c r="G65" s="315">
        <v>64</v>
      </c>
    </row>
    <row r="66" spans="1:7" ht="102.6" x14ac:dyDescent="0.25">
      <c r="A66" s="314" t="s">
        <v>254</v>
      </c>
      <c r="B66" s="315" t="s">
        <v>1078</v>
      </c>
      <c r="C66" s="315" t="s">
        <v>1650</v>
      </c>
      <c r="D66" s="316" t="s">
        <v>1781</v>
      </c>
      <c r="E66" s="315" t="s">
        <v>2503</v>
      </c>
      <c r="F66" s="315" t="s">
        <v>3429</v>
      </c>
      <c r="G66" s="312">
        <v>65</v>
      </c>
    </row>
    <row r="67" spans="1:7" ht="250.8" x14ac:dyDescent="0.25">
      <c r="A67" s="314" t="s">
        <v>895</v>
      </c>
      <c r="B67" s="315" t="s">
        <v>2330</v>
      </c>
      <c r="C67" s="315" t="s">
        <v>2820</v>
      </c>
      <c r="D67" s="316" t="s">
        <v>1779</v>
      </c>
      <c r="E67" s="315" t="s">
        <v>2504</v>
      </c>
      <c r="F67" s="315" t="s">
        <v>3430</v>
      </c>
      <c r="G67" s="315">
        <v>66</v>
      </c>
    </row>
    <row r="68" spans="1:7" ht="91.2" x14ac:dyDescent="0.25">
      <c r="A68" s="314" t="s">
        <v>896</v>
      </c>
      <c r="B68" s="315" t="s">
        <v>1077</v>
      </c>
      <c r="C68" s="315" t="s">
        <v>1263</v>
      </c>
      <c r="D68" s="316" t="s">
        <v>1780</v>
      </c>
      <c r="E68" s="315" t="s">
        <v>2505</v>
      </c>
      <c r="F68" s="315" t="s">
        <v>3431</v>
      </c>
      <c r="G68" s="312">
        <v>67</v>
      </c>
    </row>
    <row r="69" spans="1:7" ht="102.6" x14ac:dyDescent="0.25">
      <c r="A69" s="314" t="s">
        <v>897</v>
      </c>
      <c r="B69" s="315" t="s">
        <v>2331</v>
      </c>
      <c r="C69" s="315" t="s">
        <v>2821</v>
      </c>
      <c r="D69" s="316" t="s">
        <v>2960</v>
      </c>
      <c r="E69" s="315" t="s">
        <v>2506</v>
      </c>
      <c r="F69" s="315" t="s">
        <v>3432</v>
      </c>
      <c r="G69" s="315">
        <v>68</v>
      </c>
    </row>
    <row r="70" spans="1:7" s="321" customFormat="1" ht="114" x14ac:dyDescent="0.25">
      <c r="A70" s="311" t="s">
        <v>898</v>
      </c>
      <c r="B70" s="312" t="s">
        <v>1079</v>
      </c>
      <c r="C70" s="312" t="s">
        <v>1651</v>
      </c>
      <c r="D70" s="313" t="s">
        <v>1782</v>
      </c>
      <c r="E70" s="315" t="s">
        <v>2507</v>
      </c>
      <c r="F70" s="315" t="s">
        <v>3433</v>
      </c>
      <c r="G70" s="312">
        <v>69</v>
      </c>
    </row>
    <row r="71" spans="1:7" ht="262.2" x14ac:dyDescent="0.2">
      <c r="A71" s="314" t="s">
        <v>899</v>
      </c>
      <c r="B71" s="315" t="s">
        <v>1080</v>
      </c>
      <c r="C71" s="315" t="s">
        <v>1264</v>
      </c>
      <c r="D71" s="317" t="s">
        <v>1783</v>
      </c>
      <c r="E71" s="315" t="s">
        <v>2508</v>
      </c>
      <c r="F71" s="315" t="s">
        <v>3434</v>
      </c>
      <c r="G71" s="315">
        <v>70</v>
      </c>
    </row>
    <row r="72" spans="1:7" s="324" customFormat="1" ht="91.2" x14ac:dyDescent="0.2">
      <c r="A72" s="314" t="s">
        <v>900</v>
      </c>
      <c r="B72" s="315" t="s">
        <v>2332</v>
      </c>
      <c r="C72" s="315" t="s">
        <v>2822</v>
      </c>
      <c r="D72" s="316" t="s">
        <v>2961</v>
      </c>
      <c r="E72" s="315" t="s">
        <v>2509</v>
      </c>
      <c r="F72" s="315" t="s">
        <v>3435</v>
      </c>
      <c r="G72" s="312">
        <v>71</v>
      </c>
    </row>
    <row r="73" spans="1:7" ht="114" x14ac:dyDescent="0.25">
      <c r="A73" s="314" t="s">
        <v>901</v>
      </c>
      <c r="B73" s="315" t="s">
        <v>2333</v>
      </c>
      <c r="C73" s="315" t="s">
        <v>2823</v>
      </c>
      <c r="D73" s="316" t="s">
        <v>1784</v>
      </c>
      <c r="E73" s="315" t="s">
        <v>2510</v>
      </c>
      <c r="F73" s="315" t="s">
        <v>3436</v>
      </c>
      <c r="G73" s="315">
        <v>72</v>
      </c>
    </row>
    <row r="74" spans="1:7" ht="79.8" x14ac:dyDescent="0.25">
      <c r="A74" s="314" t="s">
        <v>902</v>
      </c>
      <c r="B74" s="315" t="s">
        <v>2334</v>
      </c>
      <c r="C74" s="315" t="s">
        <v>1375</v>
      </c>
      <c r="D74" s="316" t="s">
        <v>2962</v>
      </c>
      <c r="E74" s="315" t="s">
        <v>2511</v>
      </c>
      <c r="F74" s="315" t="s">
        <v>3437</v>
      </c>
      <c r="G74" s="312">
        <v>73</v>
      </c>
    </row>
    <row r="75" spans="1:7" ht="102.6" x14ac:dyDescent="0.25">
      <c r="A75" s="314" t="s">
        <v>903</v>
      </c>
      <c r="B75" s="315" t="s">
        <v>1081</v>
      </c>
      <c r="C75" s="315" t="s">
        <v>1265</v>
      </c>
      <c r="D75" s="316" t="s">
        <v>1785</v>
      </c>
      <c r="E75" s="315" t="s">
        <v>2512</v>
      </c>
      <c r="F75" s="315" t="s">
        <v>3438</v>
      </c>
      <c r="G75" s="315">
        <v>74</v>
      </c>
    </row>
    <row r="76" spans="1:7" ht="22.8" x14ac:dyDescent="0.25">
      <c r="A76" s="311" t="s">
        <v>85</v>
      </c>
      <c r="B76" s="312" t="s">
        <v>1123</v>
      </c>
      <c r="C76" s="312" t="s">
        <v>2935</v>
      </c>
      <c r="D76" s="313" t="s">
        <v>1786</v>
      </c>
      <c r="F76" s="315"/>
      <c r="G76" s="312">
        <v>75</v>
      </c>
    </row>
    <row r="77" spans="1:7" s="324" customFormat="1" ht="79.8" x14ac:dyDescent="0.2">
      <c r="A77" s="314" t="s">
        <v>425</v>
      </c>
      <c r="B77" s="315" t="s">
        <v>1330</v>
      </c>
      <c r="C77" s="315" t="s">
        <v>2936</v>
      </c>
      <c r="D77" s="316" t="s">
        <v>1787</v>
      </c>
      <c r="E77" s="315"/>
      <c r="F77" s="315"/>
      <c r="G77" s="315">
        <v>76</v>
      </c>
    </row>
    <row r="78" spans="1:7" ht="114" x14ac:dyDescent="0.25">
      <c r="A78" s="314" t="s">
        <v>255</v>
      </c>
      <c r="B78" s="315" t="s">
        <v>2335</v>
      </c>
      <c r="C78" s="315" t="s">
        <v>2824</v>
      </c>
      <c r="D78" s="316" t="s">
        <v>2963</v>
      </c>
      <c r="E78" s="315" t="s">
        <v>2513</v>
      </c>
      <c r="F78" s="315" t="s">
        <v>3439</v>
      </c>
      <c r="G78" s="312">
        <v>77</v>
      </c>
    </row>
    <row r="79" spans="1:7" ht="114" x14ac:dyDescent="0.25">
      <c r="A79" s="314" t="s">
        <v>256</v>
      </c>
      <c r="B79" s="315" t="s">
        <v>2336</v>
      </c>
      <c r="C79" s="315" t="s">
        <v>3061</v>
      </c>
      <c r="D79" s="316" t="s">
        <v>3062</v>
      </c>
      <c r="E79" s="315" t="s">
        <v>2514</v>
      </c>
      <c r="F79" s="315" t="s">
        <v>3440</v>
      </c>
      <c r="G79" s="315">
        <v>78</v>
      </c>
    </row>
    <row r="80" spans="1:7" ht="148.19999999999999" x14ac:dyDescent="0.25">
      <c r="A80" s="314" t="s">
        <v>257</v>
      </c>
      <c r="B80" s="315" t="s">
        <v>1082</v>
      </c>
      <c r="C80" s="315" t="s">
        <v>1266</v>
      </c>
      <c r="D80" s="316" t="s">
        <v>1788</v>
      </c>
      <c r="E80" s="315" t="s">
        <v>2515</v>
      </c>
      <c r="F80" s="315" t="s">
        <v>3441</v>
      </c>
      <c r="G80" s="312">
        <v>79</v>
      </c>
    </row>
    <row r="81" spans="1:7" ht="79.8" x14ac:dyDescent="0.25">
      <c r="A81" s="314" t="s">
        <v>258</v>
      </c>
      <c r="B81" s="315" t="s">
        <v>1083</v>
      </c>
      <c r="C81" s="315" t="s">
        <v>1267</v>
      </c>
      <c r="D81" s="316" t="s">
        <v>1789</v>
      </c>
      <c r="E81" s="315" t="s">
        <v>2516</v>
      </c>
      <c r="F81" s="315" t="s">
        <v>3442</v>
      </c>
      <c r="G81" s="315">
        <v>80</v>
      </c>
    </row>
    <row r="82" spans="1:7" s="321" customFormat="1" ht="79.8" x14ac:dyDescent="0.25">
      <c r="A82" s="311" t="s">
        <v>904</v>
      </c>
      <c r="B82" s="312" t="s">
        <v>2337</v>
      </c>
      <c r="C82" s="312" t="s">
        <v>2825</v>
      </c>
      <c r="D82" s="313" t="s">
        <v>2964</v>
      </c>
      <c r="E82" s="315" t="s">
        <v>2517</v>
      </c>
      <c r="F82" s="315" t="s">
        <v>3443</v>
      </c>
      <c r="G82" s="312">
        <v>81</v>
      </c>
    </row>
    <row r="83" spans="1:7" ht="79.8" x14ac:dyDescent="0.25">
      <c r="A83" s="314" t="s">
        <v>905</v>
      </c>
      <c r="B83" s="315" t="s">
        <v>1084</v>
      </c>
      <c r="C83" s="315" t="s">
        <v>1268</v>
      </c>
      <c r="D83" s="316" t="s">
        <v>1790</v>
      </c>
      <c r="E83" s="315" t="s">
        <v>2518</v>
      </c>
      <c r="F83" s="315" t="s">
        <v>3444</v>
      </c>
      <c r="G83" s="315">
        <v>82</v>
      </c>
    </row>
    <row r="84" spans="1:7" ht="34.200000000000003" x14ac:dyDescent="0.25">
      <c r="A84" s="314" t="s">
        <v>906</v>
      </c>
      <c r="B84" s="315" t="s">
        <v>1085</v>
      </c>
      <c r="C84" s="315" t="s">
        <v>1269</v>
      </c>
      <c r="D84" s="316" t="s">
        <v>1791</v>
      </c>
      <c r="E84" s="315" t="s">
        <v>2519</v>
      </c>
      <c r="F84" s="315" t="s">
        <v>3445</v>
      </c>
      <c r="G84" s="312">
        <v>83</v>
      </c>
    </row>
    <row r="85" spans="1:7" ht="125.4" x14ac:dyDescent="0.25">
      <c r="A85" s="314" t="s">
        <v>907</v>
      </c>
      <c r="B85" s="315" t="s">
        <v>2338</v>
      </c>
      <c r="C85" s="315" t="s">
        <v>2826</v>
      </c>
      <c r="D85" s="316" t="s">
        <v>2965</v>
      </c>
      <c r="E85" s="315" t="s">
        <v>2520</v>
      </c>
      <c r="F85" s="315" t="s">
        <v>3446</v>
      </c>
      <c r="G85" s="315">
        <v>84</v>
      </c>
    </row>
    <row r="86" spans="1:7" ht="57" x14ac:dyDescent="0.25">
      <c r="A86" s="314" t="s">
        <v>908</v>
      </c>
      <c r="B86" s="315" t="s">
        <v>2339</v>
      </c>
      <c r="C86" s="315" t="s">
        <v>2827</v>
      </c>
      <c r="D86" s="316" t="s">
        <v>2966</v>
      </c>
      <c r="E86" s="315" t="s">
        <v>2521</v>
      </c>
      <c r="F86" s="315" t="s">
        <v>3447</v>
      </c>
      <c r="G86" s="312">
        <v>85</v>
      </c>
    </row>
    <row r="87" spans="1:7" ht="34.200000000000003" x14ac:dyDescent="0.25">
      <c r="A87" s="314" t="s">
        <v>909</v>
      </c>
      <c r="B87" s="315" t="s">
        <v>2340</v>
      </c>
      <c r="C87" s="315" t="s">
        <v>2828</v>
      </c>
      <c r="D87" s="316" t="s">
        <v>2967</v>
      </c>
      <c r="E87" s="315" t="s">
        <v>2522</v>
      </c>
      <c r="F87" s="315" t="s">
        <v>3448</v>
      </c>
      <c r="G87" s="315">
        <v>86</v>
      </c>
    </row>
    <row r="88" spans="1:7" ht="114" x14ac:dyDescent="0.25">
      <c r="A88" s="314" t="s">
        <v>2264</v>
      </c>
      <c r="B88" s="315" t="s">
        <v>2341</v>
      </c>
      <c r="C88" s="315" t="s">
        <v>2829</v>
      </c>
      <c r="D88" s="316" t="s">
        <v>2968</v>
      </c>
      <c r="E88" s="315" t="s">
        <v>2523</v>
      </c>
      <c r="F88" s="315" t="s">
        <v>3449</v>
      </c>
      <c r="G88" s="312">
        <v>87</v>
      </c>
    </row>
    <row r="89" spans="1:7" ht="79.8" x14ac:dyDescent="0.25">
      <c r="A89" s="314" t="s">
        <v>2265</v>
      </c>
      <c r="B89" s="315" t="s">
        <v>1086</v>
      </c>
      <c r="C89" s="315" t="s">
        <v>1652</v>
      </c>
      <c r="D89" s="316" t="s">
        <v>1792</v>
      </c>
      <c r="E89" s="315" t="s">
        <v>2524</v>
      </c>
      <c r="F89" s="315" t="s">
        <v>3450</v>
      </c>
      <c r="G89" s="315">
        <v>88</v>
      </c>
    </row>
    <row r="90" spans="1:7" ht="34.200000000000003" x14ac:dyDescent="0.25">
      <c r="A90" s="314" t="s">
        <v>2266</v>
      </c>
      <c r="B90" s="315" t="s">
        <v>2342</v>
      </c>
      <c r="C90" s="315" t="s">
        <v>2830</v>
      </c>
      <c r="D90" s="316" t="s">
        <v>2969</v>
      </c>
      <c r="E90" s="315" t="s">
        <v>2525</v>
      </c>
      <c r="F90" s="315" t="s">
        <v>3451</v>
      </c>
      <c r="G90" s="312">
        <v>89</v>
      </c>
    </row>
    <row r="91" spans="1:7" ht="22.8" x14ac:dyDescent="0.25">
      <c r="A91" s="314" t="s">
        <v>87</v>
      </c>
      <c r="B91" s="315" t="s">
        <v>1125</v>
      </c>
      <c r="C91" s="315" t="s">
        <v>2937</v>
      </c>
      <c r="D91" s="316" t="s">
        <v>1793</v>
      </c>
      <c r="F91" s="315"/>
      <c r="G91" s="315">
        <v>90</v>
      </c>
    </row>
    <row r="92" spans="1:7" s="321" customFormat="1" ht="68.400000000000006" x14ac:dyDescent="0.25">
      <c r="A92" s="311" t="s">
        <v>427</v>
      </c>
      <c r="B92" s="312" t="s">
        <v>1331</v>
      </c>
      <c r="C92" s="312" t="s">
        <v>2938</v>
      </c>
      <c r="D92" s="313" t="s">
        <v>1794</v>
      </c>
      <c r="E92" s="315"/>
      <c r="F92" s="315"/>
      <c r="G92" s="312">
        <v>91</v>
      </c>
    </row>
    <row r="93" spans="1:7" ht="136.80000000000001" x14ac:dyDescent="0.25">
      <c r="A93" s="314" t="s">
        <v>259</v>
      </c>
      <c r="B93" s="315" t="s">
        <v>2343</v>
      </c>
      <c r="C93" s="315" t="s">
        <v>2831</v>
      </c>
      <c r="D93" s="316" t="s">
        <v>1795</v>
      </c>
      <c r="E93" s="315" t="s">
        <v>2526</v>
      </c>
      <c r="F93" s="315" t="s">
        <v>3452</v>
      </c>
      <c r="G93" s="315">
        <v>92</v>
      </c>
    </row>
    <row r="94" spans="1:7" ht="205.2" x14ac:dyDescent="0.25">
      <c r="A94" s="314" t="s">
        <v>260</v>
      </c>
      <c r="B94" s="315" t="s">
        <v>2344</v>
      </c>
      <c r="C94" s="315" t="s">
        <v>2832</v>
      </c>
      <c r="D94" s="316" t="s">
        <v>1796</v>
      </c>
      <c r="E94" s="315" t="s">
        <v>2527</v>
      </c>
      <c r="F94" s="315" t="s">
        <v>3453</v>
      </c>
      <c r="G94" s="312">
        <v>93</v>
      </c>
    </row>
    <row r="95" spans="1:7" ht="34.200000000000003" x14ac:dyDescent="0.25">
      <c r="A95" s="314" t="s">
        <v>261</v>
      </c>
      <c r="B95" s="315" t="s">
        <v>2345</v>
      </c>
      <c r="C95" s="315" t="s">
        <v>2833</v>
      </c>
      <c r="D95" s="316" t="s">
        <v>2970</v>
      </c>
      <c r="E95" s="315" t="s">
        <v>2528</v>
      </c>
      <c r="F95" s="315" t="s">
        <v>3454</v>
      </c>
      <c r="G95" s="315">
        <v>94</v>
      </c>
    </row>
    <row r="96" spans="1:7" s="324" customFormat="1" ht="79.8" x14ac:dyDescent="0.2">
      <c r="A96" s="314" t="s">
        <v>262</v>
      </c>
      <c r="B96" s="315" t="s">
        <v>1087</v>
      </c>
      <c r="C96" s="315" t="s">
        <v>1270</v>
      </c>
      <c r="D96" s="316" t="s">
        <v>1797</v>
      </c>
      <c r="E96" s="315" t="s">
        <v>2529</v>
      </c>
      <c r="F96" s="315" t="s">
        <v>3455</v>
      </c>
      <c r="G96" s="312">
        <v>95</v>
      </c>
    </row>
    <row r="97" spans="1:7" ht="159.6" x14ac:dyDescent="0.25">
      <c r="A97" s="314" t="s">
        <v>263</v>
      </c>
      <c r="B97" s="315" t="s">
        <v>1088</v>
      </c>
      <c r="C97" s="315" t="s">
        <v>1271</v>
      </c>
      <c r="D97" s="316" t="s">
        <v>1798</v>
      </c>
      <c r="E97" s="315" t="s">
        <v>2530</v>
      </c>
      <c r="F97" s="315" t="s">
        <v>3456</v>
      </c>
      <c r="G97" s="315">
        <v>96</v>
      </c>
    </row>
    <row r="98" spans="1:7" ht="79.8" x14ac:dyDescent="0.25">
      <c r="A98" s="314" t="s">
        <v>264</v>
      </c>
      <c r="B98" s="315" t="s">
        <v>1089</v>
      </c>
      <c r="C98" s="315" t="s">
        <v>1272</v>
      </c>
      <c r="D98" s="316" t="s">
        <v>1799</v>
      </c>
      <c r="E98" s="315" t="s">
        <v>2531</v>
      </c>
      <c r="F98" s="315" t="s">
        <v>3457</v>
      </c>
      <c r="G98" s="312">
        <v>97</v>
      </c>
    </row>
    <row r="99" spans="1:7" ht="91.2" x14ac:dyDescent="0.25">
      <c r="A99" s="314" t="s">
        <v>265</v>
      </c>
      <c r="B99" s="315" t="s">
        <v>1090</v>
      </c>
      <c r="C99" s="315" t="s">
        <v>1273</v>
      </c>
      <c r="D99" s="316" t="s">
        <v>1800</v>
      </c>
      <c r="E99" s="315" t="s">
        <v>2532</v>
      </c>
      <c r="F99" s="315" t="s">
        <v>3458</v>
      </c>
      <c r="G99" s="315">
        <v>98</v>
      </c>
    </row>
    <row r="100" spans="1:7" ht="114" x14ac:dyDescent="0.25">
      <c r="A100" s="314" t="s">
        <v>266</v>
      </c>
      <c r="B100" s="315" t="s">
        <v>1091</v>
      </c>
      <c r="C100" s="315" t="s">
        <v>1653</v>
      </c>
      <c r="D100" s="316" t="s">
        <v>1801</v>
      </c>
      <c r="E100" s="315" t="s">
        <v>2533</v>
      </c>
      <c r="F100" s="315" t="s">
        <v>3459</v>
      </c>
      <c r="G100" s="312">
        <v>99</v>
      </c>
    </row>
    <row r="101" spans="1:7" ht="22.8" x14ac:dyDescent="0.25">
      <c r="A101" s="314" t="s">
        <v>89</v>
      </c>
      <c r="B101" s="315" t="s">
        <v>426</v>
      </c>
      <c r="C101" s="315" t="s">
        <v>2939</v>
      </c>
      <c r="D101" s="316" t="s">
        <v>1802</v>
      </c>
      <c r="F101" s="315"/>
      <c r="G101" s="315">
        <v>100</v>
      </c>
    </row>
    <row r="102" spans="1:7" s="321" customFormat="1" ht="57" x14ac:dyDescent="0.25">
      <c r="A102" s="311" t="s">
        <v>428</v>
      </c>
      <c r="B102" s="312" t="s">
        <v>1332</v>
      </c>
      <c r="C102" s="312" t="s">
        <v>2940</v>
      </c>
      <c r="D102" s="313" t="s">
        <v>1803</v>
      </c>
      <c r="E102" s="315"/>
      <c r="F102" s="315"/>
      <c r="G102" s="312">
        <v>101</v>
      </c>
    </row>
    <row r="103" spans="1:7" ht="114" x14ac:dyDescent="0.25">
      <c r="A103" s="314" t="s">
        <v>267</v>
      </c>
      <c r="B103" s="315" t="s">
        <v>1092</v>
      </c>
      <c r="C103" s="315" t="s">
        <v>1579</v>
      </c>
      <c r="D103" s="316" t="s">
        <v>1804</v>
      </c>
      <c r="E103" s="315" t="s">
        <v>2534</v>
      </c>
      <c r="F103" s="315" t="s">
        <v>3460</v>
      </c>
      <c r="G103" s="315">
        <v>102</v>
      </c>
    </row>
    <row r="104" spans="1:7" ht="114" x14ac:dyDescent="0.25">
      <c r="A104" s="314" t="s">
        <v>268</v>
      </c>
      <c r="B104" s="315" t="s">
        <v>2346</v>
      </c>
      <c r="C104" s="315" t="s">
        <v>2834</v>
      </c>
      <c r="D104" s="316" t="s">
        <v>2971</v>
      </c>
      <c r="E104" s="315" t="s">
        <v>2535</v>
      </c>
      <c r="F104" s="315" t="s">
        <v>3461</v>
      </c>
      <c r="G104" s="312">
        <v>103</v>
      </c>
    </row>
    <row r="105" spans="1:7" ht="91.2" x14ac:dyDescent="0.25">
      <c r="A105" s="314" t="s">
        <v>269</v>
      </c>
      <c r="B105" s="315" t="s">
        <v>2347</v>
      </c>
      <c r="C105" s="315" t="s">
        <v>2835</v>
      </c>
      <c r="D105" s="316" t="s">
        <v>2972</v>
      </c>
      <c r="E105" s="315" t="s">
        <v>2536</v>
      </c>
      <c r="F105" s="315" t="s">
        <v>3462</v>
      </c>
      <c r="G105" s="315">
        <v>104</v>
      </c>
    </row>
    <row r="106" spans="1:7" ht="159.6" x14ac:dyDescent="0.25">
      <c r="A106" s="314" t="s">
        <v>270</v>
      </c>
      <c r="B106" s="315" t="s">
        <v>2348</v>
      </c>
      <c r="C106" s="315" t="s">
        <v>2836</v>
      </c>
      <c r="D106" s="316" t="s">
        <v>2973</v>
      </c>
      <c r="E106" s="315" t="s">
        <v>2537</v>
      </c>
      <c r="F106" s="315" t="s">
        <v>3463</v>
      </c>
      <c r="G106" s="312">
        <v>105</v>
      </c>
    </row>
    <row r="107" spans="1:7" ht="91.2" x14ac:dyDescent="0.25">
      <c r="A107" s="314" t="s">
        <v>271</v>
      </c>
      <c r="B107" s="315" t="s">
        <v>1093</v>
      </c>
      <c r="C107" s="315" t="s">
        <v>1274</v>
      </c>
      <c r="D107" s="316" t="s">
        <v>1805</v>
      </c>
      <c r="E107" s="315" t="s">
        <v>2538</v>
      </c>
      <c r="F107" s="315" t="s">
        <v>3464</v>
      </c>
      <c r="G107" s="315">
        <v>106</v>
      </c>
    </row>
    <row r="108" spans="1:7" ht="79.8" x14ac:dyDescent="0.25">
      <c r="A108" s="314" t="s">
        <v>272</v>
      </c>
      <c r="B108" s="315" t="s">
        <v>1094</v>
      </c>
      <c r="C108" s="315" t="s">
        <v>1275</v>
      </c>
      <c r="D108" s="316" t="s">
        <v>1806</v>
      </c>
      <c r="E108" s="315" t="s">
        <v>2539</v>
      </c>
      <c r="F108" s="315" t="s">
        <v>3465</v>
      </c>
      <c r="G108" s="312">
        <v>107</v>
      </c>
    </row>
    <row r="109" spans="1:7" ht="79.8" x14ac:dyDescent="0.25">
      <c r="A109" s="314" t="s">
        <v>273</v>
      </c>
      <c r="B109" s="315" t="s">
        <v>1095</v>
      </c>
      <c r="C109" s="315" t="s">
        <v>1276</v>
      </c>
      <c r="D109" s="316" t="s">
        <v>1807</v>
      </c>
      <c r="E109" s="315" t="s">
        <v>2540</v>
      </c>
      <c r="F109" s="315" t="s">
        <v>3466</v>
      </c>
      <c r="G109" s="315">
        <v>108</v>
      </c>
    </row>
    <row r="110" spans="1:7" s="321" customFormat="1" ht="114" x14ac:dyDescent="0.25">
      <c r="A110" s="314" t="s">
        <v>910</v>
      </c>
      <c r="B110" s="315" t="s">
        <v>1096</v>
      </c>
      <c r="C110" s="315" t="s">
        <v>1277</v>
      </c>
      <c r="D110" s="316" t="s">
        <v>1808</v>
      </c>
      <c r="E110" s="315" t="s">
        <v>2541</v>
      </c>
      <c r="F110" s="315" t="s">
        <v>3467</v>
      </c>
      <c r="G110" s="312">
        <v>109</v>
      </c>
    </row>
    <row r="111" spans="1:7" x14ac:dyDescent="0.25">
      <c r="A111" s="311" t="s">
        <v>921</v>
      </c>
      <c r="B111" s="312" t="s">
        <v>334</v>
      </c>
      <c r="C111" s="312" t="s">
        <v>643</v>
      </c>
      <c r="D111" s="313" t="s">
        <v>1756</v>
      </c>
      <c r="F111" s="315"/>
      <c r="G111" s="315">
        <v>110</v>
      </c>
    </row>
    <row r="112" spans="1:7" s="321" customFormat="1" ht="68.400000000000006" x14ac:dyDescent="0.25">
      <c r="A112" s="314" t="s">
        <v>1141</v>
      </c>
      <c r="B112" s="315" t="s">
        <v>336</v>
      </c>
      <c r="C112" s="315" t="s">
        <v>761</v>
      </c>
      <c r="D112" s="316" t="s">
        <v>1757</v>
      </c>
      <c r="E112" s="315"/>
      <c r="F112" s="315"/>
      <c r="G112" s="312">
        <v>111</v>
      </c>
    </row>
    <row r="113" spans="1:7" ht="79.8" x14ac:dyDescent="0.25">
      <c r="A113" s="314" t="s">
        <v>911</v>
      </c>
      <c r="B113" s="315" t="s">
        <v>1097</v>
      </c>
      <c r="C113" s="315" t="s">
        <v>1278</v>
      </c>
      <c r="D113" s="316" t="s">
        <v>1809</v>
      </c>
      <c r="E113" s="315" t="s">
        <v>2542</v>
      </c>
      <c r="F113" s="315" t="s">
        <v>3468</v>
      </c>
      <c r="G113" s="315">
        <v>112</v>
      </c>
    </row>
    <row r="114" spans="1:7" ht="228" x14ac:dyDescent="0.25">
      <c r="A114" s="314" t="s">
        <v>912</v>
      </c>
      <c r="B114" s="315" t="s">
        <v>429</v>
      </c>
      <c r="C114" s="315" t="s">
        <v>1279</v>
      </c>
      <c r="D114" s="316" t="s">
        <v>1810</v>
      </c>
      <c r="E114" s="315" t="s">
        <v>2543</v>
      </c>
      <c r="F114" s="315" t="s">
        <v>3469</v>
      </c>
      <c r="G114" s="312">
        <v>113</v>
      </c>
    </row>
    <row r="115" spans="1:7" ht="159.6" x14ac:dyDescent="0.25">
      <c r="A115" s="314" t="s">
        <v>913</v>
      </c>
      <c r="B115" s="315" t="s">
        <v>1098</v>
      </c>
      <c r="C115" s="315" t="s">
        <v>1654</v>
      </c>
      <c r="D115" s="316" t="s">
        <v>1811</v>
      </c>
      <c r="E115" s="315" t="s">
        <v>2544</v>
      </c>
      <c r="F115" s="315" t="s">
        <v>3470</v>
      </c>
      <c r="G115" s="315">
        <v>114</v>
      </c>
    </row>
    <row r="116" spans="1:7" ht="125.4" x14ac:dyDescent="0.25">
      <c r="A116" s="314" t="s">
        <v>914</v>
      </c>
      <c r="B116" s="315" t="s">
        <v>1099</v>
      </c>
      <c r="C116" s="315" t="s">
        <v>1281</v>
      </c>
      <c r="D116" s="316" t="s">
        <v>1813</v>
      </c>
      <c r="E116" s="315" t="s">
        <v>2545</v>
      </c>
      <c r="F116" s="315" t="s">
        <v>3471</v>
      </c>
      <c r="G116" s="312">
        <v>115</v>
      </c>
    </row>
    <row r="117" spans="1:7" ht="136.80000000000001" x14ac:dyDescent="0.25">
      <c r="A117" s="314" t="s">
        <v>915</v>
      </c>
      <c r="B117" s="315" t="s">
        <v>430</v>
      </c>
      <c r="C117" s="315" t="s">
        <v>1280</v>
      </c>
      <c r="D117" s="316" t="s">
        <v>1812</v>
      </c>
      <c r="E117" s="315" t="s">
        <v>2546</v>
      </c>
      <c r="F117" s="315" t="s">
        <v>3472</v>
      </c>
      <c r="G117" s="315">
        <v>116</v>
      </c>
    </row>
    <row r="118" spans="1:7" ht="34.200000000000003" x14ac:dyDescent="0.25">
      <c r="A118" s="314" t="s">
        <v>916</v>
      </c>
      <c r="B118" s="315" t="s">
        <v>1100</v>
      </c>
      <c r="C118" s="315" t="s">
        <v>1282</v>
      </c>
      <c r="D118" s="316" t="s">
        <v>1814</v>
      </c>
      <c r="E118" s="315" t="s">
        <v>2547</v>
      </c>
      <c r="F118" s="315" t="s">
        <v>3473</v>
      </c>
      <c r="G118" s="312">
        <v>117</v>
      </c>
    </row>
    <row r="119" spans="1:7" x14ac:dyDescent="0.25">
      <c r="A119" s="314" t="s">
        <v>15</v>
      </c>
      <c r="B119" s="315" t="s">
        <v>943</v>
      </c>
      <c r="C119" s="315" t="s">
        <v>2941</v>
      </c>
      <c r="D119" s="316" t="s">
        <v>1815</v>
      </c>
      <c r="F119" s="315"/>
      <c r="G119" s="315">
        <v>118</v>
      </c>
    </row>
    <row r="120" spans="1:7" ht="79.8" x14ac:dyDescent="0.25">
      <c r="A120" s="314" t="s">
        <v>359</v>
      </c>
      <c r="B120" s="315" t="s">
        <v>1127</v>
      </c>
      <c r="C120" s="315" t="s">
        <v>2942</v>
      </c>
      <c r="D120" s="316" t="s">
        <v>1816</v>
      </c>
      <c r="F120" s="315"/>
      <c r="G120" s="312">
        <v>119</v>
      </c>
    </row>
    <row r="121" spans="1:7" x14ac:dyDescent="0.25">
      <c r="A121" s="314" t="s">
        <v>17</v>
      </c>
      <c r="B121" s="315" t="s">
        <v>360</v>
      </c>
      <c r="C121" s="315" t="s">
        <v>2943</v>
      </c>
      <c r="D121" s="316" t="s">
        <v>1817</v>
      </c>
      <c r="F121" s="315"/>
      <c r="G121" s="315">
        <v>120</v>
      </c>
    </row>
    <row r="122" spans="1:7" ht="79.8" x14ac:dyDescent="0.25">
      <c r="A122" s="314" t="s">
        <v>361</v>
      </c>
      <c r="B122" s="315" t="s">
        <v>1128</v>
      </c>
      <c r="C122" s="315" t="s">
        <v>2944</v>
      </c>
      <c r="D122" s="316" t="s">
        <v>1818</v>
      </c>
      <c r="F122" s="315"/>
      <c r="G122" s="312">
        <v>121</v>
      </c>
    </row>
    <row r="123" spans="1:7" s="321" customFormat="1" ht="273.60000000000002" x14ac:dyDescent="0.25">
      <c r="A123" s="314" t="s">
        <v>53</v>
      </c>
      <c r="B123" s="315" t="s">
        <v>2349</v>
      </c>
      <c r="C123" s="315" t="s">
        <v>2837</v>
      </c>
      <c r="D123" s="316" t="s">
        <v>1819</v>
      </c>
      <c r="E123" s="315" t="s">
        <v>2548</v>
      </c>
      <c r="F123" s="315" t="s">
        <v>3474</v>
      </c>
      <c r="G123" s="315">
        <v>122</v>
      </c>
    </row>
    <row r="124" spans="1:7" ht="250.8" x14ac:dyDescent="0.25">
      <c r="A124" s="314" t="s">
        <v>55</v>
      </c>
      <c r="B124" s="315" t="s">
        <v>944</v>
      </c>
      <c r="C124" s="315" t="s">
        <v>1580</v>
      </c>
      <c r="D124" s="316" t="s">
        <v>1820</v>
      </c>
      <c r="E124" s="315" t="s">
        <v>2549</v>
      </c>
      <c r="F124" s="315" t="s">
        <v>3475</v>
      </c>
      <c r="G124" s="312">
        <v>123</v>
      </c>
    </row>
    <row r="125" spans="1:7" ht="171" x14ac:dyDescent="0.25">
      <c r="A125" s="314" t="s">
        <v>56</v>
      </c>
      <c r="B125" s="315" t="s">
        <v>945</v>
      </c>
      <c r="C125" s="315" t="s">
        <v>1183</v>
      </c>
      <c r="D125" s="316" t="s">
        <v>1822</v>
      </c>
      <c r="E125" s="315" t="s">
        <v>2550</v>
      </c>
      <c r="F125" s="315" t="s">
        <v>3476</v>
      </c>
      <c r="G125" s="315">
        <v>124</v>
      </c>
    </row>
    <row r="126" spans="1:7" ht="91.2" x14ac:dyDescent="0.25">
      <c r="A126" s="314" t="s">
        <v>58</v>
      </c>
      <c r="B126" s="315" t="s">
        <v>2350</v>
      </c>
      <c r="C126" s="315" t="s">
        <v>2838</v>
      </c>
      <c r="D126" s="316" t="s">
        <v>2974</v>
      </c>
      <c r="E126" s="315" t="s">
        <v>2551</v>
      </c>
      <c r="F126" s="315" t="s">
        <v>3477</v>
      </c>
      <c r="G126" s="312">
        <v>125</v>
      </c>
    </row>
    <row r="127" spans="1:7" ht="114" x14ac:dyDescent="0.25">
      <c r="A127" s="314" t="s">
        <v>60</v>
      </c>
      <c r="B127" s="315" t="s">
        <v>2351</v>
      </c>
      <c r="C127" s="315" t="s">
        <v>1182</v>
      </c>
      <c r="D127" s="316" t="s">
        <v>1821</v>
      </c>
      <c r="E127" s="315" t="s">
        <v>2552</v>
      </c>
      <c r="F127" s="315" t="s">
        <v>3478</v>
      </c>
      <c r="G127" s="315">
        <v>126</v>
      </c>
    </row>
    <row r="128" spans="1:7" ht="273.60000000000002" x14ac:dyDescent="0.25">
      <c r="A128" s="314" t="s">
        <v>62</v>
      </c>
      <c r="B128" s="315" t="s">
        <v>2352</v>
      </c>
      <c r="C128" s="315" t="s">
        <v>2839</v>
      </c>
      <c r="D128" s="316" t="s">
        <v>2975</v>
      </c>
      <c r="E128" s="315" t="s">
        <v>2553</v>
      </c>
      <c r="F128" s="315" t="s">
        <v>3479</v>
      </c>
      <c r="G128" s="312">
        <v>127</v>
      </c>
    </row>
    <row r="129" spans="1:7" ht="114" x14ac:dyDescent="0.25">
      <c r="A129" s="314" t="s">
        <v>841</v>
      </c>
      <c r="B129" s="315" t="s">
        <v>946</v>
      </c>
      <c r="C129" s="315" t="s">
        <v>1184</v>
      </c>
      <c r="D129" s="316" t="s">
        <v>1823</v>
      </c>
      <c r="E129" s="315" t="s">
        <v>2554</v>
      </c>
      <c r="F129" s="315" t="s">
        <v>3480</v>
      </c>
      <c r="G129" s="315">
        <v>128</v>
      </c>
    </row>
    <row r="130" spans="1:7" ht="102.6" x14ac:dyDescent="0.25">
      <c r="A130" s="314" t="s">
        <v>842</v>
      </c>
      <c r="B130" s="315" t="s">
        <v>947</v>
      </c>
      <c r="C130" s="315" t="s">
        <v>2840</v>
      </c>
      <c r="D130" s="316" t="s">
        <v>2976</v>
      </c>
      <c r="E130" s="315" t="s">
        <v>2555</v>
      </c>
      <c r="F130" s="315" t="s">
        <v>3481</v>
      </c>
      <c r="G130" s="312">
        <v>129</v>
      </c>
    </row>
    <row r="131" spans="1:7" x14ac:dyDescent="0.25">
      <c r="A131" s="314" t="s">
        <v>19</v>
      </c>
      <c r="B131" s="315" t="s">
        <v>362</v>
      </c>
      <c r="C131" s="315" t="s">
        <v>2945</v>
      </c>
      <c r="D131" s="316" t="s">
        <v>1824</v>
      </c>
      <c r="F131" s="315"/>
      <c r="G131" s="315">
        <v>130</v>
      </c>
    </row>
    <row r="132" spans="1:7" ht="68.400000000000006" x14ac:dyDescent="0.25">
      <c r="A132" s="314" t="s">
        <v>363</v>
      </c>
      <c r="B132" s="315" t="s">
        <v>1128</v>
      </c>
      <c r="C132" s="315" t="s">
        <v>2946</v>
      </c>
      <c r="D132" s="316" t="s">
        <v>1825</v>
      </c>
      <c r="F132" s="315"/>
      <c r="G132" s="312">
        <v>131</v>
      </c>
    </row>
    <row r="133" spans="1:7" ht="296.39999999999998" x14ac:dyDescent="0.25">
      <c r="A133" s="314" t="s">
        <v>64</v>
      </c>
      <c r="B133" s="315" t="s">
        <v>2353</v>
      </c>
      <c r="C133" s="315" t="s">
        <v>1581</v>
      </c>
      <c r="D133" s="316" t="s">
        <v>1826</v>
      </c>
      <c r="E133" s="315" t="s">
        <v>2556</v>
      </c>
      <c r="F133" s="315" t="s">
        <v>3482</v>
      </c>
      <c r="G133" s="315">
        <v>132</v>
      </c>
    </row>
    <row r="134" spans="1:7" s="323" customFormat="1" ht="125.4" x14ac:dyDescent="0.2">
      <c r="A134" s="311" t="s">
        <v>65</v>
      </c>
      <c r="B134" s="312" t="s">
        <v>948</v>
      </c>
      <c r="C134" s="312" t="s">
        <v>1582</v>
      </c>
      <c r="D134" s="313" t="s">
        <v>1827</v>
      </c>
      <c r="E134" s="315" t="s">
        <v>2557</v>
      </c>
      <c r="F134" s="315" t="s">
        <v>3483</v>
      </c>
      <c r="G134" s="312">
        <v>133</v>
      </c>
    </row>
    <row r="135" spans="1:7" s="324" customFormat="1" ht="193.8" x14ac:dyDescent="0.2">
      <c r="A135" s="314" t="s">
        <v>66</v>
      </c>
      <c r="B135" s="315" t="s">
        <v>2354</v>
      </c>
      <c r="C135" s="315" t="s">
        <v>1185</v>
      </c>
      <c r="D135" s="316" t="s">
        <v>1828</v>
      </c>
      <c r="E135" s="315" t="s">
        <v>2558</v>
      </c>
      <c r="F135" s="315" t="s">
        <v>3484</v>
      </c>
      <c r="G135" s="315">
        <v>134</v>
      </c>
    </row>
    <row r="136" spans="1:7" ht="79.8" x14ac:dyDescent="0.25">
      <c r="A136" s="314" t="s">
        <v>67</v>
      </c>
      <c r="B136" s="315" t="s">
        <v>2355</v>
      </c>
      <c r="C136" s="315" t="s">
        <v>2841</v>
      </c>
      <c r="D136" s="316" t="s">
        <v>2977</v>
      </c>
      <c r="E136" s="315" t="s">
        <v>2559</v>
      </c>
      <c r="F136" s="315" t="s">
        <v>3485</v>
      </c>
      <c r="G136" s="312">
        <v>135</v>
      </c>
    </row>
    <row r="137" spans="1:7" ht="91.2" x14ac:dyDescent="0.25">
      <c r="A137" s="314" t="s">
        <v>68</v>
      </c>
      <c r="B137" s="315" t="s">
        <v>2356</v>
      </c>
      <c r="C137" s="315" t="s">
        <v>2842</v>
      </c>
      <c r="D137" s="316" t="s">
        <v>2978</v>
      </c>
      <c r="E137" s="315" t="s">
        <v>2560</v>
      </c>
      <c r="F137" s="315" t="s">
        <v>3486</v>
      </c>
      <c r="G137" s="315">
        <v>136</v>
      </c>
    </row>
    <row r="138" spans="1:7" ht="125.4" x14ac:dyDescent="0.25">
      <c r="A138" s="314" t="s">
        <v>69</v>
      </c>
      <c r="B138" s="315" t="s">
        <v>2357</v>
      </c>
      <c r="C138" s="315" t="s">
        <v>2843</v>
      </c>
      <c r="D138" s="316" t="s">
        <v>2979</v>
      </c>
      <c r="E138" s="315" t="s">
        <v>2561</v>
      </c>
      <c r="F138" s="315" t="s">
        <v>3487</v>
      </c>
      <c r="G138" s="312">
        <v>137</v>
      </c>
    </row>
    <row r="139" spans="1:7" ht="102.6" x14ac:dyDescent="0.25">
      <c r="A139" s="314" t="s">
        <v>844</v>
      </c>
      <c r="B139" s="315" t="s">
        <v>949</v>
      </c>
      <c r="C139" s="315" t="s">
        <v>1184</v>
      </c>
      <c r="D139" s="316" t="s">
        <v>1823</v>
      </c>
      <c r="E139" s="315" t="s">
        <v>2562</v>
      </c>
      <c r="F139" s="315" t="s">
        <v>3488</v>
      </c>
      <c r="G139" s="315">
        <v>138</v>
      </c>
    </row>
    <row r="140" spans="1:7" ht="79.8" x14ac:dyDescent="0.25">
      <c r="A140" s="314" t="s">
        <v>845</v>
      </c>
      <c r="B140" s="315" t="s">
        <v>2358</v>
      </c>
      <c r="C140" s="315" t="s">
        <v>2844</v>
      </c>
      <c r="D140" s="316" t="s">
        <v>2980</v>
      </c>
      <c r="E140" s="315" t="s">
        <v>2563</v>
      </c>
      <c r="F140" s="315" t="s">
        <v>3489</v>
      </c>
      <c r="G140" s="312">
        <v>139</v>
      </c>
    </row>
    <row r="141" spans="1:7" x14ac:dyDescent="0.25">
      <c r="A141" s="314" t="s">
        <v>21</v>
      </c>
      <c r="B141" s="315" t="s">
        <v>364</v>
      </c>
      <c r="C141" s="315" t="s">
        <v>1159</v>
      </c>
      <c r="D141" s="316" t="s">
        <v>1829</v>
      </c>
      <c r="F141" s="315"/>
      <c r="G141" s="315">
        <v>140</v>
      </c>
    </row>
    <row r="142" spans="1:7" s="321" customFormat="1" ht="102.6" x14ac:dyDescent="0.25">
      <c r="A142" s="311" t="s">
        <v>365</v>
      </c>
      <c r="B142" s="312" t="s">
        <v>1129</v>
      </c>
      <c r="C142" s="312" t="s">
        <v>1655</v>
      </c>
      <c r="D142" s="313" t="s">
        <v>1830</v>
      </c>
      <c r="E142" s="315"/>
      <c r="F142" s="315"/>
      <c r="G142" s="312">
        <v>141</v>
      </c>
    </row>
    <row r="143" spans="1:7" ht="136.80000000000001" x14ac:dyDescent="0.25">
      <c r="A143" s="314" t="s">
        <v>71</v>
      </c>
      <c r="B143" s="315" t="s">
        <v>950</v>
      </c>
      <c r="C143" s="315" t="s">
        <v>1583</v>
      </c>
      <c r="D143" s="316" t="s">
        <v>1831</v>
      </c>
      <c r="E143" s="315" t="s">
        <v>2564</v>
      </c>
      <c r="F143" s="315" t="s">
        <v>3490</v>
      </c>
      <c r="G143" s="315">
        <v>142</v>
      </c>
    </row>
    <row r="144" spans="1:7" ht="68.400000000000006" x14ac:dyDescent="0.25">
      <c r="A144" s="314" t="s">
        <v>73</v>
      </c>
      <c r="B144" s="315" t="s">
        <v>951</v>
      </c>
      <c r="C144" s="315" t="s">
        <v>1186</v>
      </c>
      <c r="D144" s="316" t="s">
        <v>1832</v>
      </c>
      <c r="E144" s="315" t="s">
        <v>2565</v>
      </c>
      <c r="F144" s="315" t="s">
        <v>3491</v>
      </c>
      <c r="G144" s="312">
        <v>143</v>
      </c>
    </row>
    <row r="145" spans="1:7" ht="125.4" x14ac:dyDescent="0.25">
      <c r="A145" s="314" t="s">
        <v>75</v>
      </c>
      <c r="B145" s="315" t="s">
        <v>2359</v>
      </c>
      <c r="C145" s="315" t="s">
        <v>2845</v>
      </c>
      <c r="D145" s="316" t="s">
        <v>2981</v>
      </c>
      <c r="E145" s="315" t="s">
        <v>2566</v>
      </c>
      <c r="F145" s="315" t="s">
        <v>3492</v>
      </c>
      <c r="G145" s="315">
        <v>144</v>
      </c>
    </row>
    <row r="146" spans="1:7" ht="68.400000000000006" x14ac:dyDescent="0.25">
      <c r="A146" s="314" t="s">
        <v>77</v>
      </c>
      <c r="B146" s="315" t="s">
        <v>952</v>
      </c>
      <c r="C146" s="315" t="s">
        <v>2846</v>
      </c>
      <c r="D146" s="316" t="s">
        <v>2982</v>
      </c>
      <c r="E146" s="315" t="s">
        <v>2567</v>
      </c>
      <c r="F146" s="315" t="s">
        <v>3493</v>
      </c>
      <c r="G146" s="312">
        <v>145</v>
      </c>
    </row>
    <row r="147" spans="1:7" ht="171" x14ac:dyDescent="0.25">
      <c r="A147" s="314" t="s">
        <v>79</v>
      </c>
      <c r="B147" s="315" t="s">
        <v>366</v>
      </c>
      <c r="C147" s="315" t="s">
        <v>1187</v>
      </c>
      <c r="D147" s="316" t="s">
        <v>1833</v>
      </c>
      <c r="E147" s="315" t="s">
        <v>2568</v>
      </c>
      <c r="F147" s="315" t="s">
        <v>3494</v>
      </c>
      <c r="G147" s="315">
        <v>146</v>
      </c>
    </row>
    <row r="148" spans="1:7" x14ac:dyDescent="0.25">
      <c r="A148" s="314" t="s">
        <v>22</v>
      </c>
      <c r="B148" s="315" t="s">
        <v>367</v>
      </c>
      <c r="C148" s="315" t="s">
        <v>1160</v>
      </c>
      <c r="D148" s="316" t="s">
        <v>1834</v>
      </c>
      <c r="F148" s="315"/>
      <c r="G148" s="312">
        <v>147</v>
      </c>
    </row>
    <row r="149" spans="1:7" ht="79.8" x14ac:dyDescent="0.25">
      <c r="A149" s="314" t="s">
        <v>368</v>
      </c>
      <c r="B149" s="315" t="s">
        <v>1130</v>
      </c>
      <c r="C149" s="315" t="s">
        <v>1161</v>
      </c>
      <c r="D149" s="316" t="s">
        <v>1835</v>
      </c>
      <c r="F149" s="315"/>
      <c r="G149" s="315">
        <v>148</v>
      </c>
    </row>
    <row r="150" spans="1:7" s="321" customFormat="1" ht="102.6" x14ac:dyDescent="0.25">
      <c r="A150" s="311" t="s">
        <v>82</v>
      </c>
      <c r="B150" s="312" t="s">
        <v>2360</v>
      </c>
      <c r="C150" s="312" t="s">
        <v>2847</v>
      </c>
      <c r="D150" s="313" t="s">
        <v>2983</v>
      </c>
      <c r="E150" s="315" t="s">
        <v>2569</v>
      </c>
      <c r="F150" s="315" t="s">
        <v>3495</v>
      </c>
      <c r="G150" s="312">
        <v>149</v>
      </c>
    </row>
    <row r="151" spans="1:7" ht="91.2" x14ac:dyDescent="0.25">
      <c r="A151" s="314" t="s">
        <v>84</v>
      </c>
      <c r="B151" s="315" t="s">
        <v>2361</v>
      </c>
      <c r="C151" s="315" t="s">
        <v>2848</v>
      </c>
      <c r="D151" s="316" t="s">
        <v>2984</v>
      </c>
      <c r="E151" s="315" t="s">
        <v>2570</v>
      </c>
      <c r="F151" s="315" t="s">
        <v>3496</v>
      </c>
      <c r="G151" s="315">
        <v>150</v>
      </c>
    </row>
    <row r="152" spans="1:7" ht="79.8" x14ac:dyDescent="0.25">
      <c r="A152" s="314" t="s">
        <v>86</v>
      </c>
      <c r="B152" s="315" t="s">
        <v>2362</v>
      </c>
      <c r="C152" s="315" t="s">
        <v>2849</v>
      </c>
      <c r="D152" s="316" t="s">
        <v>2985</v>
      </c>
      <c r="E152" s="315" t="s">
        <v>2571</v>
      </c>
      <c r="F152" s="315" t="s">
        <v>3497</v>
      </c>
      <c r="G152" s="312">
        <v>151</v>
      </c>
    </row>
    <row r="153" spans="1:7" ht="114" x14ac:dyDescent="0.25">
      <c r="A153" s="314" t="s">
        <v>88</v>
      </c>
      <c r="B153" s="315" t="s">
        <v>2363</v>
      </c>
      <c r="C153" s="315" t="s">
        <v>2850</v>
      </c>
      <c r="D153" s="316" t="s">
        <v>2986</v>
      </c>
      <c r="E153" s="315" t="s">
        <v>2572</v>
      </c>
      <c r="F153" s="315" t="s">
        <v>3498</v>
      </c>
      <c r="G153" s="315">
        <v>152</v>
      </c>
    </row>
    <row r="154" spans="1:7" ht="79.8" x14ac:dyDescent="0.25">
      <c r="A154" s="314" t="s">
        <v>90</v>
      </c>
      <c r="B154" s="315" t="s">
        <v>2364</v>
      </c>
      <c r="C154" s="315" t="s">
        <v>2851</v>
      </c>
      <c r="D154" s="316" t="s">
        <v>2987</v>
      </c>
      <c r="E154" s="315" t="s">
        <v>2573</v>
      </c>
      <c r="F154" s="315" t="s">
        <v>3499</v>
      </c>
      <c r="G154" s="312">
        <v>153</v>
      </c>
    </row>
    <row r="155" spans="1:7" s="324" customFormat="1" ht="91.2" x14ac:dyDescent="0.2">
      <c r="A155" s="314" t="s">
        <v>91</v>
      </c>
      <c r="B155" s="315" t="s">
        <v>2365</v>
      </c>
      <c r="C155" s="315" t="s">
        <v>2852</v>
      </c>
      <c r="D155" s="316" t="s">
        <v>2988</v>
      </c>
      <c r="E155" s="315" t="s">
        <v>2574</v>
      </c>
      <c r="F155" s="315" t="s">
        <v>3500</v>
      </c>
      <c r="G155" s="315">
        <v>154</v>
      </c>
    </row>
    <row r="156" spans="1:7" ht="91.2" x14ac:dyDescent="0.25">
      <c r="A156" s="314" t="s">
        <v>2267</v>
      </c>
      <c r="B156" s="315" t="s">
        <v>953</v>
      </c>
      <c r="C156" s="315" t="s">
        <v>1188</v>
      </c>
      <c r="D156" s="316" t="s">
        <v>1836</v>
      </c>
      <c r="E156" s="315" t="s">
        <v>2575</v>
      </c>
      <c r="F156" s="315" t="s">
        <v>3501</v>
      </c>
      <c r="G156" s="312">
        <v>155</v>
      </c>
    </row>
    <row r="157" spans="1:7" ht="102.6" x14ac:dyDescent="0.25">
      <c r="A157" s="314" t="s">
        <v>2268</v>
      </c>
      <c r="B157" s="315" t="s">
        <v>2366</v>
      </c>
      <c r="C157" s="315" t="s">
        <v>2853</v>
      </c>
      <c r="D157" s="316" t="s">
        <v>2989</v>
      </c>
      <c r="E157" s="315" t="s">
        <v>2576</v>
      </c>
      <c r="F157" s="315" t="s">
        <v>3502</v>
      </c>
      <c r="G157" s="315">
        <v>156</v>
      </c>
    </row>
    <row r="158" spans="1:7" s="321" customFormat="1" ht="91.2" x14ac:dyDescent="0.25">
      <c r="A158" s="311" t="s">
        <v>2269</v>
      </c>
      <c r="B158" s="312" t="s">
        <v>2367</v>
      </c>
      <c r="C158" s="312" t="s">
        <v>1656</v>
      </c>
      <c r="D158" s="313" t="s">
        <v>1837</v>
      </c>
      <c r="E158" s="315" t="s">
        <v>2577</v>
      </c>
      <c r="F158" s="315" t="s">
        <v>3503</v>
      </c>
      <c r="G158" s="312">
        <v>157</v>
      </c>
    </row>
    <row r="159" spans="1:7" s="321" customFormat="1" x14ac:dyDescent="0.25">
      <c r="A159" s="311" t="s">
        <v>24</v>
      </c>
      <c r="B159" s="312" t="s">
        <v>334</v>
      </c>
      <c r="C159" s="312" t="s">
        <v>643</v>
      </c>
      <c r="D159" s="313" t="s">
        <v>1756</v>
      </c>
      <c r="E159" s="315"/>
      <c r="F159" s="315"/>
      <c r="G159" s="315">
        <v>158</v>
      </c>
    </row>
    <row r="160" spans="1:7" ht="68.400000000000006" x14ac:dyDescent="0.25">
      <c r="A160" s="314" t="s">
        <v>369</v>
      </c>
      <c r="B160" s="315" t="s">
        <v>336</v>
      </c>
      <c r="C160" s="315" t="s">
        <v>761</v>
      </c>
      <c r="D160" s="316" t="s">
        <v>1757</v>
      </c>
      <c r="F160" s="315"/>
      <c r="G160" s="312">
        <v>159</v>
      </c>
    </row>
    <row r="161" spans="1:7" ht="79.8" x14ac:dyDescent="0.25">
      <c r="A161" s="314" t="s">
        <v>93</v>
      </c>
      <c r="B161" s="315" t="s">
        <v>954</v>
      </c>
      <c r="C161" s="315" t="s">
        <v>1189</v>
      </c>
      <c r="D161" s="316" t="s">
        <v>1838</v>
      </c>
      <c r="E161" s="315" t="s">
        <v>2578</v>
      </c>
      <c r="F161" s="315" t="s">
        <v>3504</v>
      </c>
      <c r="G161" s="315">
        <v>160</v>
      </c>
    </row>
    <row r="162" spans="1:7" ht="216.6" x14ac:dyDescent="0.25">
      <c r="A162" s="314" t="s">
        <v>95</v>
      </c>
      <c r="B162" s="315" t="s">
        <v>370</v>
      </c>
      <c r="C162" s="315" t="s">
        <v>1190</v>
      </c>
      <c r="D162" s="316" t="s">
        <v>1839</v>
      </c>
      <c r="E162" s="315" t="s">
        <v>2579</v>
      </c>
      <c r="F162" s="315" t="s">
        <v>3505</v>
      </c>
      <c r="G162" s="312">
        <v>161</v>
      </c>
    </row>
    <row r="163" spans="1:7" ht="148.19999999999999" x14ac:dyDescent="0.25">
      <c r="A163" s="314" t="s">
        <v>97</v>
      </c>
      <c r="B163" s="315" t="s">
        <v>955</v>
      </c>
      <c r="C163" s="315" t="s">
        <v>1657</v>
      </c>
      <c r="D163" s="316" t="s">
        <v>1840</v>
      </c>
      <c r="E163" s="315" t="s">
        <v>2580</v>
      </c>
      <c r="F163" s="315" t="s">
        <v>3506</v>
      </c>
      <c r="G163" s="315">
        <v>162</v>
      </c>
    </row>
    <row r="164" spans="1:7" ht="125.4" x14ac:dyDescent="0.25">
      <c r="A164" s="314" t="s">
        <v>98</v>
      </c>
      <c r="B164" s="315" t="s">
        <v>956</v>
      </c>
      <c r="C164" s="315" t="s">
        <v>1192</v>
      </c>
      <c r="D164" s="316" t="s">
        <v>1842</v>
      </c>
      <c r="E164" s="315" t="s">
        <v>2581</v>
      </c>
      <c r="F164" s="315" t="s">
        <v>3507</v>
      </c>
      <c r="G164" s="312">
        <v>163</v>
      </c>
    </row>
    <row r="165" spans="1:7" ht="125.4" x14ac:dyDescent="0.25">
      <c r="A165" s="314" t="s">
        <v>99</v>
      </c>
      <c r="B165" s="315" t="s">
        <v>371</v>
      </c>
      <c r="C165" s="315" t="s">
        <v>1191</v>
      </c>
      <c r="D165" s="316" t="s">
        <v>1841</v>
      </c>
      <c r="E165" s="315" t="s">
        <v>2582</v>
      </c>
      <c r="F165" s="315" t="s">
        <v>3508</v>
      </c>
      <c r="G165" s="315">
        <v>164</v>
      </c>
    </row>
    <row r="166" spans="1:7" ht="34.200000000000003" x14ac:dyDescent="0.25">
      <c r="A166" s="314" t="s">
        <v>100</v>
      </c>
      <c r="B166" s="315" t="s">
        <v>957</v>
      </c>
      <c r="C166" s="315" t="s">
        <v>1193</v>
      </c>
      <c r="D166" s="316" t="s">
        <v>1843</v>
      </c>
      <c r="E166" s="315" t="s">
        <v>2583</v>
      </c>
      <c r="F166" s="315" t="s">
        <v>3509</v>
      </c>
      <c r="G166" s="312">
        <v>165</v>
      </c>
    </row>
    <row r="167" spans="1:7" s="324" customFormat="1" x14ac:dyDescent="0.2">
      <c r="A167" s="314" t="s">
        <v>23</v>
      </c>
      <c r="B167" s="315" t="s">
        <v>523</v>
      </c>
      <c r="C167" s="315" t="s">
        <v>1338</v>
      </c>
      <c r="D167" s="316" t="s">
        <v>1844</v>
      </c>
      <c r="E167" s="315"/>
      <c r="F167" s="315"/>
      <c r="G167" s="315">
        <v>166</v>
      </c>
    </row>
    <row r="168" spans="1:7" s="321" customFormat="1" ht="22.8" x14ac:dyDescent="0.25">
      <c r="A168" s="314" t="s">
        <v>548</v>
      </c>
      <c r="B168" s="315" t="s">
        <v>678</v>
      </c>
      <c r="C168" s="315" t="s">
        <v>680</v>
      </c>
      <c r="D168" s="316" t="s">
        <v>1845</v>
      </c>
      <c r="E168" s="315"/>
      <c r="F168" s="315"/>
      <c r="G168" s="312">
        <v>167</v>
      </c>
    </row>
    <row r="169" spans="1:7" x14ac:dyDescent="0.25">
      <c r="A169" s="314" t="s">
        <v>101</v>
      </c>
      <c r="B169" s="315" t="s">
        <v>384</v>
      </c>
      <c r="C169" s="315" t="s">
        <v>358</v>
      </c>
      <c r="D169" s="316" t="s">
        <v>1846</v>
      </c>
      <c r="F169" s="315"/>
      <c r="G169" s="315">
        <v>168</v>
      </c>
    </row>
    <row r="170" spans="1:7" ht="45.6" x14ac:dyDescent="0.25">
      <c r="A170" s="311" t="s">
        <v>549</v>
      </c>
      <c r="B170" s="312" t="s">
        <v>679</v>
      </c>
      <c r="C170" s="312" t="s">
        <v>681</v>
      </c>
      <c r="D170" s="313" t="s">
        <v>1847</v>
      </c>
      <c r="F170" s="315"/>
      <c r="G170" s="312">
        <v>169</v>
      </c>
    </row>
    <row r="171" spans="1:7" ht="22.8" x14ac:dyDescent="0.25">
      <c r="A171" s="314" t="s">
        <v>299</v>
      </c>
      <c r="B171" s="315" t="s">
        <v>385</v>
      </c>
      <c r="C171" s="315" t="s">
        <v>524</v>
      </c>
      <c r="D171" s="316" t="s">
        <v>1848</v>
      </c>
      <c r="F171" s="315"/>
      <c r="G171" s="315">
        <v>170</v>
      </c>
    </row>
    <row r="172" spans="1:7" ht="22.8" x14ac:dyDescent="0.25">
      <c r="A172" s="314" t="s">
        <v>300</v>
      </c>
      <c r="B172" s="315" t="s">
        <v>386</v>
      </c>
      <c r="C172" s="315" t="s">
        <v>683</v>
      </c>
      <c r="D172" s="316" t="s">
        <v>1849</v>
      </c>
      <c r="F172" s="315"/>
      <c r="G172" s="312">
        <v>171</v>
      </c>
    </row>
    <row r="173" spans="1:7" ht="22.8" x14ac:dyDescent="0.25">
      <c r="A173" s="314" t="s">
        <v>301</v>
      </c>
      <c r="B173" s="315" t="s">
        <v>387</v>
      </c>
      <c r="C173" s="315" t="s">
        <v>684</v>
      </c>
      <c r="D173" s="316" t="s">
        <v>1850</v>
      </c>
      <c r="F173" s="315"/>
      <c r="G173" s="315">
        <v>172</v>
      </c>
    </row>
    <row r="174" spans="1:7" ht="22.8" x14ac:dyDescent="0.25">
      <c r="A174" s="314" t="s">
        <v>302</v>
      </c>
      <c r="B174" s="315" t="s">
        <v>388</v>
      </c>
      <c r="C174" s="315" t="s">
        <v>685</v>
      </c>
      <c r="D174" s="316" t="s">
        <v>1851</v>
      </c>
      <c r="F174" s="315"/>
      <c r="G174" s="312">
        <v>173</v>
      </c>
    </row>
    <row r="175" spans="1:7" ht="22.8" x14ac:dyDescent="0.25">
      <c r="A175" s="314" t="s">
        <v>303</v>
      </c>
      <c r="B175" s="315" t="s">
        <v>389</v>
      </c>
      <c r="C175" s="315" t="s">
        <v>687</v>
      </c>
      <c r="D175" s="316" t="s">
        <v>1852</v>
      </c>
      <c r="F175" s="315"/>
      <c r="G175" s="315">
        <v>174</v>
      </c>
    </row>
    <row r="176" spans="1:7" ht="22.8" x14ac:dyDescent="0.25">
      <c r="A176" s="314" t="s">
        <v>304</v>
      </c>
      <c r="B176" s="315" t="s">
        <v>390</v>
      </c>
      <c r="C176" s="315" t="s">
        <v>686</v>
      </c>
      <c r="D176" s="316" t="s">
        <v>1853</v>
      </c>
      <c r="F176" s="315"/>
      <c r="G176" s="312">
        <v>175</v>
      </c>
    </row>
    <row r="177" spans="1:7" ht="45.6" x14ac:dyDescent="0.25">
      <c r="A177" s="314" t="s">
        <v>305</v>
      </c>
      <c r="B177" s="315" t="s">
        <v>391</v>
      </c>
      <c r="C177" s="315" t="s">
        <v>689</v>
      </c>
      <c r="D177" s="316" t="s">
        <v>1854</v>
      </c>
      <c r="F177" s="315"/>
      <c r="G177" s="315">
        <v>176</v>
      </c>
    </row>
    <row r="178" spans="1:7" ht="22.8" x14ac:dyDescent="0.25">
      <c r="A178" s="314" t="s">
        <v>306</v>
      </c>
      <c r="B178" s="315" t="s">
        <v>392</v>
      </c>
      <c r="C178" s="315" t="s">
        <v>688</v>
      </c>
      <c r="D178" s="316" t="s">
        <v>1855</v>
      </c>
      <c r="F178" s="315"/>
      <c r="G178" s="312">
        <v>177</v>
      </c>
    </row>
    <row r="179" spans="1:7" x14ac:dyDescent="0.25">
      <c r="A179" s="314" t="s">
        <v>102</v>
      </c>
      <c r="B179" s="315" t="s">
        <v>393</v>
      </c>
      <c r="C179" s="315" t="s">
        <v>394</v>
      </c>
      <c r="D179" s="316" t="s">
        <v>1856</v>
      </c>
      <c r="F179" s="315"/>
      <c r="G179" s="315">
        <v>178</v>
      </c>
    </row>
    <row r="180" spans="1:7" s="324" customFormat="1" ht="68.400000000000006" x14ac:dyDescent="0.2">
      <c r="A180" s="314" t="s">
        <v>550</v>
      </c>
      <c r="B180" s="315" t="s">
        <v>395</v>
      </c>
      <c r="C180" s="315" t="s">
        <v>1698</v>
      </c>
      <c r="D180" s="316" t="s">
        <v>1857</v>
      </c>
      <c r="E180" s="315"/>
      <c r="F180" s="315"/>
      <c r="G180" s="312">
        <v>179</v>
      </c>
    </row>
    <row r="181" spans="1:7" s="321" customFormat="1" ht="45.6" x14ac:dyDescent="0.25">
      <c r="A181" s="314" t="s">
        <v>307</v>
      </c>
      <c r="B181" s="315" t="s">
        <v>396</v>
      </c>
      <c r="C181" s="315" t="s">
        <v>690</v>
      </c>
      <c r="D181" s="316" t="s">
        <v>1858</v>
      </c>
      <c r="E181" s="315"/>
      <c r="F181" s="315"/>
      <c r="G181" s="315">
        <v>180</v>
      </c>
    </row>
    <row r="182" spans="1:7" ht="45.6" x14ac:dyDescent="0.25">
      <c r="A182" s="314" t="s">
        <v>308</v>
      </c>
      <c r="B182" s="315" t="s">
        <v>397</v>
      </c>
      <c r="C182" s="315" t="s">
        <v>691</v>
      </c>
      <c r="D182" s="316" t="s">
        <v>1859</v>
      </c>
      <c r="F182" s="315"/>
      <c r="G182" s="312">
        <v>181</v>
      </c>
    </row>
    <row r="183" spans="1:7" ht="68.400000000000006" x14ac:dyDescent="0.25">
      <c r="A183" s="311" t="s">
        <v>309</v>
      </c>
      <c r="B183" s="312" t="s">
        <v>398</v>
      </c>
      <c r="C183" s="312" t="s">
        <v>762</v>
      </c>
      <c r="D183" s="313" t="s">
        <v>1860</v>
      </c>
      <c r="F183" s="315"/>
      <c r="G183" s="315">
        <v>182</v>
      </c>
    </row>
    <row r="184" spans="1:7" ht="45.6" x14ac:dyDescent="0.25">
      <c r="A184" s="314" t="s">
        <v>310</v>
      </c>
      <c r="B184" s="315" t="s">
        <v>399</v>
      </c>
      <c r="C184" s="315" t="s">
        <v>701</v>
      </c>
      <c r="D184" s="316" t="s">
        <v>1861</v>
      </c>
      <c r="F184" s="315"/>
      <c r="G184" s="312">
        <v>183</v>
      </c>
    </row>
    <row r="185" spans="1:7" ht="45.6" x14ac:dyDescent="0.25">
      <c r="A185" s="314" t="s">
        <v>311</v>
      </c>
      <c r="B185" s="315" t="s">
        <v>400</v>
      </c>
      <c r="C185" s="315" t="s">
        <v>692</v>
      </c>
      <c r="D185" s="316" t="s">
        <v>1862</v>
      </c>
      <c r="F185" s="315"/>
      <c r="G185" s="315">
        <v>184</v>
      </c>
    </row>
    <row r="186" spans="1:7" ht="34.200000000000003" x14ac:dyDescent="0.25">
      <c r="A186" s="314" t="s">
        <v>312</v>
      </c>
      <c r="B186" s="315" t="s">
        <v>401</v>
      </c>
      <c r="C186" s="315" t="s">
        <v>693</v>
      </c>
      <c r="D186" s="316" t="s">
        <v>1863</v>
      </c>
      <c r="F186" s="315"/>
      <c r="G186" s="312">
        <v>185</v>
      </c>
    </row>
    <row r="187" spans="1:7" ht="22.8" x14ac:dyDescent="0.25">
      <c r="A187" s="314" t="s">
        <v>313</v>
      </c>
      <c r="B187" s="315" t="s">
        <v>402</v>
      </c>
      <c r="C187" s="315" t="s">
        <v>682</v>
      </c>
      <c r="D187" s="316" t="s">
        <v>1864</v>
      </c>
      <c r="F187" s="315"/>
      <c r="G187" s="315">
        <v>186</v>
      </c>
    </row>
    <row r="188" spans="1:7" s="321" customFormat="1" ht="57" x14ac:dyDescent="0.25">
      <c r="A188" s="314" t="s">
        <v>314</v>
      </c>
      <c r="B188" s="315" t="s">
        <v>403</v>
      </c>
      <c r="C188" s="315" t="s">
        <v>694</v>
      </c>
      <c r="D188" s="316" t="s">
        <v>1865</v>
      </c>
      <c r="E188" s="315"/>
      <c r="F188" s="315"/>
      <c r="G188" s="312">
        <v>187</v>
      </c>
    </row>
    <row r="189" spans="1:7" s="321" customFormat="1" ht="34.200000000000003" x14ac:dyDescent="0.25">
      <c r="A189" s="314" t="s">
        <v>315</v>
      </c>
      <c r="B189" s="315" t="s">
        <v>404</v>
      </c>
      <c r="C189" s="315" t="s">
        <v>702</v>
      </c>
      <c r="D189" s="316" t="s">
        <v>1866</v>
      </c>
      <c r="E189" s="315"/>
      <c r="F189" s="315"/>
      <c r="G189" s="315">
        <v>188</v>
      </c>
    </row>
    <row r="190" spans="1:7" ht="22.8" x14ac:dyDescent="0.25">
      <c r="A190" s="314" t="s">
        <v>316</v>
      </c>
      <c r="B190" s="315" t="s">
        <v>405</v>
      </c>
      <c r="C190" s="315" t="s">
        <v>763</v>
      </c>
      <c r="D190" s="316" t="s">
        <v>1867</v>
      </c>
      <c r="F190" s="315"/>
      <c r="G190" s="312">
        <v>189</v>
      </c>
    </row>
    <row r="191" spans="1:7" ht="34.200000000000003" x14ac:dyDescent="0.25">
      <c r="A191" s="314" t="s">
        <v>317</v>
      </c>
      <c r="B191" s="315" t="s">
        <v>406</v>
      </c>
      <c r="C191" s="315" t="s">
        <v>695</v>
      </c>
      <c r="D191" s="316" t="s">
        <v>1868</v>
      </c>
      <c r="F191" s="315"/>
      <c r="G191" s="315">
        <v>190</v>
      </c>
    </row>
    <row r="192" spans="1:7" s="324" customFormat="1" ht="22.8" x14ac:dyDescent="0.2">
      <c r="A192" s="314" t="s">
        <v>104</v>
      </c>
      <c r="B192" s="315" t="s">
        <v>407</v>
      </c>
      <c r="C192" s="315" t="s">
        <v>3327</v>
      </c>
      <c r="D192" s="316" t="s">
        <v>1869</v>
      </c>
      <c r="E192" s="315"/>
      <c r="F192" s="315"/>
      <c r="G192" s="312">
        <v>191</v>
      </c>
    </row>
    <row r="193" spans="1:7" ht="79.8" x14ac:dyDescent="0.25">
      <c r="A193" s="342" t="s">
        <v>551</v>
      </c>
      <c r="B193" s="343" t="s">
        <v>408</v>
      </c>
      <c r="C193" s="343" t="s">
        <v>3287</v>
      </c>
      <c r="D193" s="344" t="s">
        <v>1870</v>
      </c>
      <c r="F193" s="315"/>
      <c r="G193" s="315">
        <v>192</v>
      </c>
    </row>
    <row r="194" spans="1:7" ht="34.200000000000003" x14ac:dyDescent="0.25">
      <c r="A194" s="342" t="s">
        <v>318</v>
      </c>
      <c r="B194" s="343" t="s">
        <v>409</v>
      </c>
      <c r="C194" s="343" t="s">
        <v>3288</v>
      </c>
      <c r="D194" s="344" t="s">
        <v>1871</v>
      </c>
      <c r="F194" s="315"/>
      <c r="G194" s="312">
        <v>193</v>
      </c>
    </row>
    <row r="195" spans="1:7" ht="34.200000000000003" x14ac:dyDescent="0.25">
      <c r="A195" s="342" t="s">
        <v>319</v>
      </c>
      <c r="B195" s="343" t="s">
        <v>410</v>
      </c>
      <c r="C195" s="343" t="s">
        <v>696</v>
      </c>
      <c r="D195" s="344" t="s">
        <v>1872</v>
      </c>
      <c r="F195" s="315"/>
      <c r="G195" s="315">
        <v>194</v>
      </c>
    </row>
    <row r="196" spans="1:7" s="321" customFormat="1" ht="22.8" x14ac:dyDescent="0.25">
      <c r="A196" s="342" t="s">
        <v>320</v>
      </c>
      <c r="B196" s="343" t="s">
        <v>411</v>
      </c>
      <c r="C196" s="343" t="s">
        <v>3289</v>
      </c>
      <c r="D196" s="344" t="s">
        <v>1873</v>
      </c>
      <c r="E196" s="315"/>
      <c r="F196" s="315"/>
      <c r="G196" s="312">
        <v>195</v>
      </c>
    </row>
    <row r="197" spans="1:7" ht="22.8" x14ac:dyDescent="0.25">
      <c r="A197" s="342" t="s">
        <v>321</v>
      </c>
      <c r="B197" s="343" t="s">
        <v>412</v>
      </c>
      <c r="C197" s="343" t="s">
        <v>697</v>
      </c>
      <c r="D197" s="344" t="s">
        <v>1874</v>
      </c>
      <c r="F197" s="315"/>
      <c r="G197" s="315">
        <v>196</v>
      </c>
    </row>
    <row r="198" spans="1:7" ht="34.200000000000003" x14ac:dyDescent="0.25">
      <c r="A198" s="342" t="s">
        <v>322</v>
      </c>
      <c r="B198" s="343" t="s">
        <v>413</v>
      </c>
      <c r="C198" s="343" t="s">
        <v>698</v>
      </c>
      <c r="D198" s="344" t="s">
        <v>1875</v>
      </c>
      <c r="F198" s="315"/>
      <c r="G198" s="312">
        <v>197</v>
      </c>
    </row>
    <row r="199" spans="1:7" ht="57" x14ac:dyDescent="0.25">
      <c r="A199" s="342" t="s">
        <v>323</v>
      </c>
      <c r="B199" s="343" t="s">
        <v>414</v>
      </c>
      <c r="C199" s="343" t="s">
        <v>3290</v>
      </c>
      <c r="D199" s="344" t="s">
        <v>1876</v>
      </c>
      <c r="F199" s="315"/>
      <c r="G199" s="315">
        <v>198</v>
      </c>
    </row>
    <row r="200" spans="1:7" ht="22.8" x14ac:dyDescent="0.25">
      <c r="A200" s="342" t="s">
        <v>324</v>
      </c>
      <c r="B200" s="343" t="s">
        <v>415</v>
      </c>
      <c r="C200" s="343" t="s">
        <v>699</v>
      </c>
      <c r="D200" s="344" t="s">
        <v>1877</v>
      </c>
      <c r="F200" s="315"/>
      <c r="G200" s="312">
        <v>199</v>
      </c>
    </row>
    <row r="201" spans="1:7" ht="34.200000000000003" x14ac:dyDescent="0.25">
      <c r="A201" s="342" t="s">
        <v>325</v>
      </c>
      <c r="B201" s="343" t="s">
        <v>416</v>
      </c>
      <c r="C201" s="343" t="s">
        <v>700</v>
      </c>
      <c r="D201" s="344" t="s">
        <v>1878</v>
      </c>
      <c r="F201" s="315"/>
      <c r="G201" s="315">
        <v>200</v>
      </c>
    </row>
    <row r="202" spans="1:7" x14ac:dyDescent="0.25">
      <c r="A202" s="342" t="s">
        <v>327</v>
      </c>
      <c r="B202" s="343" t="s">
        <v>526</v>
      </c>
      <c r="C202" s="343" t="s">
        <v>3</v>
      </c>
      <c r="D202" s="344" t="s">
        <v>1879</v>
      </c>
      <c r="F202" s="315"/>
      <c r="G202" s="312">
        <v>201</v>
      </c>
    </row>
    <row r="203" spans="1:7" x14ac:dyDescent="0.25">
      <c r="A203" s="342" t="s">
        <v>328</v>
      </c>
      <c r="B203" s="343" t="s">
        <v>677</v>
      </c>
      <c r="C203" s="343" t="s">
        <v>676</v>
      </c>
      <c r="D203" s="344" t="s">
        <v>1880</v>
      </c>
      <c r="F203" s="315"/>
      <c r="G203" s="315">
        <v>202</v>
      </c>
    </row>
    <row r="204" spans="1:7" x14ac:dyDescent="0.25">
      <c r="A204" s="342" t="s">
        <v>329</v>
      </c>
      <c r="B204" s="343" t="s">
        <v>525</v>
      </c>
      <c r="C204" s="343" t="s">
        <v>1</v>
      </c>
      <c r="D204" s="344" t="s">
        <v>1881</v>
      </c>
      <c r="F204" s="315"/>
      <c r="G204" s="312">
        <v>203</v>
      </c>
    </row>
    <row r="205" spans="1:7" x14ac:dyDescent="0.25">
      <c r="A205" s="342" t="s">
        <v>330</v>
      </c>
      <c r="B205" s="343" t="s">
        <v>6</v>
      </c>
      <c r="C205" s="343" t="s">
        <v>2</v>
      </c>
      <c r="D205" s="344" t="s">
        <v>1882</v>
      </c>
      <c r="F205" s="315"/>
      <c r="G205" s="315">
        <v>204</v>
      </c>
    </row>
    <row r="206" spans="1:7" s="321" customFormat="1" x14ac:dyDescent="0.25">
      <c r="A206" s="342" t="s">
        <v>672</v>
      </c>
      <c r="B206" s="343" t="s">
        <v>596</v>
      </c>
      <c r="C206" s="343" t="s">
        <v>561</v>
      </c>
      <c r="D206" s="344" t="s">
        <v>1883</v>
      </c>
      <c r="E206" s="315"/>
      <c r="F206" s="315"/>
      <c r="G206" s="312">
        <v>205</v>
      </c>
    </row>
    <row r="207" spans="1:7" x14ac:dyDescent="0.25">
      <c r="A207" s="342" t="s">
        <v>630</v>
      </c>
      <c r="B207" s="343" t="s">
        <v>631</v>
      </c>
      <c r="C207" s="343" t="s">
        <v>545</v>
      </c>
      <c r="D207" s="344" t="s">
        <v>1884</v>
      </c>
      <c r="F207" s="315"/>
      <c r="G207" s="315">
        <v>206</v>
      </c>
    </row>
    <row r="208" spans="1:7" x14ac:dyDescent="0.25">
      <c r="A208" s="342" t="s">
        <v>541</v>
      </c>
      <c r="B208" s="343" t="s">
        <v>661</v>
      </c>
      <c r="C208" s="343" t="s">
        <v>662</v>
      </c>
      <c r="D208" s="344" t="s">
        <v>1885</v>
      </c>
      <c r="F208" s="315"/>
      <c r="G208" s="312">
        <v>207</v>
      </c>
    </row>
    <row r="209" spans="1:7" x14ac:dyDescent="0.25">
      <c r="A209" s="342" t="s">
        <v>607</v>
      </c>
      <c r="B209" s="343" t="s">
        <v>597</v>
      </c>
      <c r="C209" s="343" t="s">
        <v>552</v>
      </c>
      <c r="D209" s="344" t="s">
        <v>1886</v>
      </c>
      <c r="F209" s="315"/>
      <c r="G209" s="315">
        <v>208</v>
      </c>
    </row>
    <row r="210" spans="1:7" ht="125.4" x14ac:dyDescent="0.25">
      <c r="A210" s="342" t="s">
        <v>608</v>
      </c>
      <c r="B210" s="343" t="s">
        <v>2250</v>
      </c>
      <c r="C210" s="343" t="s">
        <v>2249</v>
      </c>
      <c r="D210" s="344" t="s">
        <v>1887</v>
      </c>
      <c r="F210" s="315"/>
      <c r="G210" s="312">
        <v>209</v>
      </c>
    </row>
    <row r="211" spans="1:7" x14ac:dyDescent="0.25">
      <c r="A211" s="342" t="s">
        <v>609</v>
      </c>
      <c r="B211" s="343" t="s">
        <v>521</v>
      </c>
      <c r="C211" s="343" t="s">
        <v>520</v>
      </c>
      <c r="D211" s="344" t="s">
        <v>1888</v>
      </c>
      <c r="F211" s="315"/>
      <c r="G211" s="315">
        <v>210</v>
      </c>
    </row>
    <row r="212" spans="1:7" x14ac:dyDescent="0.25">
      <c r="A212" s="342" t="s">
        <v>610</v>
      </c>
      <c r="B212" s="343" t="s">
        <v>617</v>
      </c>
      <c r="C212" s="343" t="s">
        <v>515</v>
      </c>
      <c r="D212" s="344" t="s">
        <v>1889</v>
      </c>
      <c r="F212" s="315"/>
      <c r="G212" s="312">
        <v>211</v>
      </c>
    </row>
    <row r="213" spans="1:7" x14ac:dyDescent="0.25">
      <c r="A213" s="342" t="s">
        <v>611</v>
      </c>
      <c r="B213" s="343" t="s">
        <v>618</v>
      </c>
      <c r="C213" s="343" t="s">
        <v>516</v>
      </c>
      <c r="D213" s="344" t="s">
        <v>1890</v>
      </c>
      <c r="F213" s="315"/>
      <c r="G213" s="315">
        <v>212</v>
      </c>
    </row>
    <row r="214" spans="1:7" x14ac:dyDescent="0.25">
      <c r="A214" s="342" t="s">
        <v>612</v>
      </c>
      <c r="B214" s="343" t="s">
        <v>619</v>
      </c>
      <c r="C214" s="343" t="s">
        <v>517</v>
      </c>
      <c r="D214" s="344" t="s">
        <v>1891</v>
      </c>
      <c r="F214" s="315"/>
      <c r="G214" s="312">
        <v>213</v>
      </c>
    </row>
    <row r="215" spans="1:7" x14ac:dyDescent="0.25">
      <c r="A215" s="342" t="s">
        <v>613</v>
      </c>
      <c r="B215" s="343" t="s">
        <v>620</v>
      </c>
      <c r="C215" s="343" t="s">
        <v>559</v>
      </c>
      <c r="D215" s="344" t="s">
        <v>1892</v>
      </c>
      <c r="F215" s="315"/>
      <c r="G215" s="315">
        <v>214</v>
      </c>
    </row>
    <row r="216" spans="1:7" x14ac:dyDescent="0.25">
      <c r="A216" s="342" t="s">
        <v>614</v>
      </c>
      <c r="B216" s="343" t="s">
        <v>621</v>
      </c>
      <c r="C216" s="343" t="s">
        <v>560</v>
      </c>
      <c r="D216" s="344" t="s">
        <v>1893</v>
      </c>
      <c r="F216" s="315"/>
      <c r="G216" s="312">
        <v>215</v>
      </c>
    </row>
    <row r="217" spans="1:7" x14ac:dyDescent="0.25">
      <c r="A217" s="342" t="s">
        <v>615</v>
      </c>
      <c r="B217" s="343" t="s">
        <v>622</v>
      </c>
      <c r="C217" s="343" t="s">
        <v>518</v>
      </c>
      <c r="D217" s="344" t="s">
        <v>622</v>
      </c>
      <c r="F217" s="315"/>
      <c r="G217" s="315">
        <v>216</v>
      </c>
    </row>
    <row r="218" spans="1:7" s="321" customFormat="1" x14ac:dyDescent="0.25">
      <c r="A218" s="342" t="s">
        <v>606</v>
      </c>
      <c r="B218" s="343" t="s">
        <v>623</v>
      </c>
      <c r="C218" s="343" t="s">
        <v>519</v>
      </c>
      <c r="D218" s="344" t="s">
        <v>1894</v>
      </c>
      <c r="E218" s="315"/>
      <c r="F218" s="315"/>
      <c r="G218" s="312">
        <v>217</v>
      </c>
    </row>
    <row r="219" spans="1:7" x14ac:dyDescent="0.25">
      <c r="A219" s="342" t="s">
        <v>616</v>
      </c>
      <c r="B219" s="343" t="s">
        <v>624</v>
      </c>
      <c r="C219" s="343" t="s">
        <v>558</v>
      </c>
      <c r="D219" s="344" t="s">
        <v>624</v>
      </c>
      <c r="F219" s="315"/>
      <c r="G219" s="315">
        <v>218</v>
      </c>
    </row>
    <row r="220" spans="1:7" x14ac:dyDescent="0.25">
      <c r="A220" s="342" t="s">
        <v>1303</v>
      </c>
      <c r="B220" s="343" t="s">
        <v>537</v>
      </c>
      <c r="C220" s="343" t="s">
        <v>547</v>
      </c>
      <c r="D220" s="344" t="s">
        <v>1895</v>
      </c>
      <c r="F220" s="315"/>
      <c r="G220" s="312">
        <v>219</v>
      </c>
    </row>
    <row r="221" spans="1:7" x14ac:dyDescent="0.25">
      <c r="A221" s="342" t="s">
        <v>1304</v>
      </c>
      <c r="B221" s="343" t="s">
        <v>1316</v>
      </c>
      <c r="C221" s="343" t="s">
        <v>1298</v>
      </c>
      <c r="D221" s="344" t="s">
        <v>1896</v>
      </c>
      <c r="F221" s="315"/>
      <c r="G221" s="315">
        <v>220</v>
      </c>
    </row>
    <row r="222" spans="1:7" x14ac:dyDescent="0.25">
      <c r="A222" s="342" t="s">
        <v>1305</v>
      </c>
      <c r="B222" s="343" t="s">
        <v>1317</v>
      </c>
      <c r="C222" s="343" t="s">
        <v>1299</v>
      </c>
      <c r="D222" s="344" t="s">
        <v>1897</v>
      </c>
      <c r="F222" s="315"/>
      <c r="G222" s="312">
        <v>221</v>
      </c>
    </row>
    <row r="223" spans="1:7" x14ac:dyDescent="0.25">
      <c r="A223" s="342" t="s">
        <v>1306</v>
      </c>
      <c r="B223" s="343" t="s">
        <v>1318</v>
      </c>
      <c r="C223" s="343" t="s">
        <v>1300</v>
      </c>
      <c r="D223" s="344" t="s">
        <v>1898</v>
      </c>
      <c r="F223" s="315"/>
      <c r="G223" s="315">
        <v>222</v>
      </c>
    </row>
    <row r="224" spans="1:7" x14ac:dyDescent="0.25">
      <c r="A224" s="342" t="s">
        <v>1307</v>
      </c>
      <c r="B224" s="343" t="s">
        <v>1319</v>
      </c>
      <c r="C224" s="343" t="s">
        <v>1301</v>
      </c>
      <c r="D224" s="344" t="s">
        <v>1899</v>
      </c>
      <c r="F224" s="315"/>
      <c r="G224" s="312">
        <v>223</v>
      </c>
    </row>
    <row r="225" spans="1:7" x14ac:dyDescent="0.25">
      <c r="A225" s="342" t="s">
        <v>1308</v>
      </c>
      <c r="B225" s="343" t="s">
        <v>1320</v>
      </c>
      <c r="C225" s="343" t="s">
        <v>1302</v>
      </c>
      <c r="D225" s="344" t="s">
        <v>1900</v>
      </c>
      <c r="F225" s="315"/>
      <c r="G225" s="315">
        <v>224</v>
      </c>
    </row>
    <row r="226" spans="1:7" x14ac:dyDescent="0.25">
      <c r="A226" s="342" t="s">
        <v>1309</v>
      </c>
      <c r="B226" s="343" t="s">
        <v>1321</v>
      </c>
      <c r="C226" s="343" t="s">
        <v>1167</v>
      </c>
      <c r="D226" s="344" t="s">
        <v>1901</v>
      </c>
      <c r="F226" s="315"/>
      <c r="G226" s="312">
        <v>225</v>
      </c>
    </row>
    <row r="227" spans="1:7" x14ac:dyDescent="0.25">
      <c r="A227" s="342" t="s">
        <v>1310</v>
      </c>
      <c r="B227" s="343" t="s">
        <v>1322</v>
      </c>
      <c r="C227" s="343" t="s">
        <v>1163</v>
      </c>
      <c r="D227" s="344" t="s">
        <v>1902</v>
      </c>
      <c r="F227" s="315"/>
      <c r="G227" s="315">
        <v>226</v>
      </c>
    </row>
    <row r="228" spans="1:7" x14ac:dyDescent="0.25">
      <c r="A228" s="342" t="s">
        <v>1311</v>
      </c>
      <c r="B228" s="343" t="s">
        <v>1323</v>
      </c>
      <c r="C228" s="343" t="s">
        <v>1166</v>
      </c>
      <c r="D228" s="344" t="s">
        <v>1903</v>
      </c>
      <c r="F228" s="315"/>
      <c r="G228" s="312">
        <v>227</v>
      </c>
    </row>
    <row r="229" spans="1:7" x14ac:dyDescent="0.25">
      <c r="A229" s="342" t="s">
        <v>1312</v>
      </c>
      <c r="B229" s="343" t="s">
        <v>1324</v>
      </c>
      <c r="C229" s="343" t="s">
        <v>1296</v>
      </c>
      <c r="D229" s="344" t="s">
        <v>1904</v>
      </c>
      <c r="F229" s="315"/>
      <c r="G229" s="315">
        <v>228</v>
      </c>
    </row>
    <row r="230" spans="1:7" x14ac:dyDescent="0.25">
      <c r="A230" s="342" t="s">
        <v>1313</v>
      </c>
      <c r="B230" s="343" t="s">
        <v>1325</v>
      </c>
      <c r="C230" s="343" t="s">
        <v>1297</v>
      </c>
      <c r="D230" s="344" t="s">
        <v>1905</v>
      </c>
      <c r="F230" s="315"/>
      <c r="G230" s="312">
        <v>229</v>
      </c>
    </row>
    <row r="231" spans="1:7" x14ac:dyDescent="0.25">
      <c r="A231" s="342" t="s">
        <v>1314</v>
      </c>
      <c r="B231" s="343" t="s">
        <v>1326</v>
      </c>
      <c r="C231" s="343" t="s">
        <v>1295</v>
      </c>
      <c r="D231" s="344" t="s">
        <v>1906</v>
      </c>
      <c r="F231" s="315"/>
      <c r="G231" s="315">
        <v>230</v>
      </c>
    </row>
    <row r="232" spans="1:7" x14ac:dyDescent="0.25">
      <c r="A232" s="342" t="s">
        <v>1315</v>
      </c>
      <c r="B232" s="343" t="s">
        <v>1327</v>
      </c>
      <c r="C232" s="343" t="s">
        <v>1164</v>
      </c>
      <c r="D232" s="344" t="s">
        <v>1907</v>
      </c>
      <c r="F232" s="315"/>
      <c r="G232" s="312">
        <v>231</v>
      </c>
    </row>
    <row r="233" spans="1:7" x14ac:dyDescent="0.25">
      <c r="A233" s="342" t="s">
        <v>538</v>
      </c>
      <c r="B233" s="343" t="s">
        <v>1707</v>
      </c>
      <c r="C233" s="343" t="s">
        <v>1708</v>
      </c>
      <c r="D233" s="344" t="s">
        <v>1908</v>
      </c>
      <c r="F233" s="315"/>
      <c r="G233" s="315">
        <v>232</v>
      </c>
    </row>
    <row r="234" spans="1:7" x14ac:dyDescent="0.25">
      <c r="A234" s="342" t="s">
        <v>598</v>
      </c>
      <c r="B234" s="343" t="s">
        <v>1703</v>
      </c>
      <c r="C234" s="343" t="s">
        <v>1706</v>
      </c>
      <c r="D234" s="344" t="s">
        <v>1909</v>
      </c>
      <c r="F234" s="315"/>
      <c r="G234" s="312">
        <v>233</v>
      </c>
    </row>
    <row r="235" spans="1:7" x14ac:dyDescent="0.25">
      <c r="A235" s="342" t="s">
        <v>599</v>
      </c>
      <c r="B235" s="343" t="s">
        <v>1704</v>
      </c>
      <c r="C235" s="343" t="s">
        <v>1705</v>
      </c>
      <c r="D235" s="344" t="s">
        <v>1910</v>
      </c>
      <c r="F235" s="315"/>
      <c r="G235" s="315">
        <v>234</v>
      </c>
    </row>
    <row r="236" spans="1:7" x14ac:dyDescent="0.25">
      <c r="A236" s="342" t="s">
        <v>600</v>
      </c>
      <c r="B236" s="343" t="s">
        <v>543</v>
      </c>
      <c r="C236" s="343" t="s">
        <v>553</v>
      </c>
      <c r="D236" s="344" t="s">
        <v>1911</v>
      </c>
      <c r="F236" s="315"/>
      <c r="G236" s="312">
        <v>235</v>
      </c>
    </row>
    <row r="237" spans="1:7" ht="22.8" x14ac:dyDescent="0.25">
      <c r="A237" s="342" t="s">
        <v>601</v>
      </c>
      <c r="B237" s="343" t="s">
        <v>767</v>
      </c>
      <c r="C237" s="343" t="s">
        <v>768</v>
      </c>
      <c r="D237" s="344" t="s">
        <v>1912</v>
      </c>
      <c r="F237" s="315"/>
      <c r="G237" s="315">
        <v>236</v>
      </c>
    </row>
    <row r="238" spans="1:7" ht="22.8" x14ac:dyDescent="0.25">
      <c r="A238" s="342" t="s">
        <v>602</v>
      </c>
      <c r="B238" s="343" t="s">
        <v>767</v>
      </c>
      <c r="C238" s="343" t="s">
        <v>768</v>
      </c>
      <c r="D238" s="344" t="s">
        <v>1912</v>
      </c>
      <c r="F238" s="315"/>
      <c r="G238" s="312">
        <v>237</v>
      </c>
    </row>
    <row r="239" spans="1:7" ht="45.6" x14ac:dyDescent="0.25">
      <c r="A239" s="342" t="s">
        <v>603</v>
      </c>
      <c r="B239" s="343" t="s">
        <v>2216</v>
      </c>
      <c r="C239" s="343" t="s">
        <v>2217</v>
      </c>
      <c r="D239" s="344" t="s">
        <v>2215</v>
      </c>
      <c r="F239" s="315"/>
      <c r="G239" s="315">
        <v>238</v>
      </c>
    </row>
    <row r="240" spans="1:7" x14ac:dyDescent="0.25">
      <c r="A240" s="342" t="s">
        <v>604</v>
      </c>
      <c r="B240" s="343" t="s">
        <v>781</v>
      </c>
      <c r="C240" s="343" t="s">
        <v>782</v>
      </c>
      <c r="D240" s="344" t="s">
        <v>1913</v>
      </c>
      <c r="F240" s="315"/>
      <c r="G240" s="312">
        <v>239</v>
      </c>
    </row>
    <row r="241" spans="1:7" ht="91.2" x14ac:dyDescent="0.25">
      <c r="A241" s="342" t="s">
        <v>605</v>
      </c>
      <c r="B241" s="343" t="s">
        <v>779</v>
      </c>
      <c r="C241" s="343" t="s">
        <v>780</v>
      </c>
      <c r="D241" s="344" t="s">
        <v>1914</v>
      </c>
      <c r="F241" s="315"/>
      <c r="G241" s="315">
        <v>240</v>
      </c>
    </row>
    <row r="242" spans="1:7" x14ac:dyDescent="0.25">
      <c r="A242" s="342" t="s">
        <v>539</v>
      </c>
      <c r="B242" s="343" t="s">
        <v>675</v>
      </c>
      <c r="C242" s="343" t="s">
        <v>674</v>
      </c>
      <c r="D242" s="344" t="s">
        <v>1915</v>
      </c>
      <c r="F242" s="315"/>
      <c r="G242" s="312">
        <v>241</v>
      </c>
    </row>
    <row r="243" spans="1:7" x14ac:dyDescent="0.25">
      <c r="A243" s="342" t="s">
        <v>540</v>
      </c>
      <c r="B243" s="343" t="s">
        <v>544</v>
      </c>
      <c r="C243" s="343" t="s">
        <v>673</v>
      </c>
      <c r="D243" s="344" t="s">
        <v>1916</v>
      </c>
      <c r="F243" s="315"/>
      <c r="G243" s="315">
        <v>242</v>
      </c>
    </row>
    <row r="244" spans="1:7" x14ac:dyDescent="0.25">
      <c r="A244" s="342" t="s">
        <v>741</v>
      </c>
      <c r="B244" s="343" t="s">
        <v>2248</v>
      </c>
      <c r="C244" s="343" t="s">
        <v>2247</v>
      </c>
      <c r="D244" s="344" t="s">
        <v>2246</v>
      </c>
      <c r="F244" s="315"/>
      <c r="G244" s="312">
        <v>243</v>
      </c>
    </row>
    <row r="245" spans="1:7" x14ac:dyDescent="0.25">
      <c r="A245" s="342" t="s">
        <v>746</v>
      </c>
      <c r="B245" s="343" t="s">
        <v>747</v>
      </c>
      <c r="C245" s="343" t="s">
        <v>748</v>
      </c>
      <c r="D245" s="344" t="s">
        <v>1917</v>
      </c>
      <c r="F245" s="315"/>
      <c r="G245" s="315">
        <v>244</v>
      </c>
    </row>
    <row r="246" spans="1:7" x14ac:dyDescent="0.25">
      <c r="A246" s="342" t="s">
        <v>749</v>
      </c>
      <c r="B246" s="343" t="s">
        <v>753</v>
      </c>
      <c r="C246" s="343" t="s">
        <v>752</v>
      </c>
      <c r="D246" s="344" t="s">
        <v>1918</v>
      </c>
      <c r="F246" s="315"/>
      <c r="G246" s="312">
        <v>245</v>
      </c>
    </row>
    <row r="247" spans="1:7" ht="22.8" x14ac:dyDescent="0.25">
      <c r="A247" s="342" t="s">
        <v>750</v>
      </c>
      <c r="B247" s="343" t="s">
        <v>751</v>
      </c>
      <c r="C247" s="343" t="s">
        <v>2948</v>
      </c>
      <c r="D247" s="344" t="s">
        <v>2949</v>
      </c>
      <c r="F247" s="315"/>
      <c r="G247" s="315">
        <v>246</v>
      </c>
    </row>
    <row r="248" spans="1:7" x14ac:dyDescent="0.25">
      <c r="A248" s="342" t="s">
        <v>715</v>
      </c>
      <c r="B248" s="343" t="s">
        <v>641</v>
      </c>
      <c r="C248" s="343" t="s">
        <v>382</v>
      </c>
      <c r="D248" s="344" t="s">
        <v>1919</v>
      </c>
      <c r="F248" s="315"/>
      <c r="G248" s="312">
        <v>247</v>
      </c>
    </row>
    <row r="249" spans="1:7" x14ac:dyDescent="0.25">
      <c r="A249" s="342" t="s">
        <v>716</v>
      </c>
      <c r="B249" s="343" t="s">
        <v>714</v>
      </c>
      <c r="C249" s="343" t="s">
        <v>721</v>
      </c>
      <c r="D249" s="344" t="s">
        <v>754</v>
      </c>
      <c r="F249" s="315"/>
      <c r="G249" s="315">
        <v>248</v>
      </c>
    </row>
    <row r="250" spans="1:7" x14ac:dyDescent="0.25">
      <c r="A250" s="342" t="s">
        <v>717</v>
      </c>
      <c r="B250" s="343" t="s">
        <v>718</v>
      </c>
      <c r="C250" s="343" t="s">
        <v>722</v>
      </c>
      <c r="D250" s="344" t="s">
        <v>755</v>
      </c>
      <c r="F250" s="315"/>
      <c r="G250" s="312">
        <v>249</v>
      </c>
    </row>
    <row r="251" spans="1:7" x14ac:dyDescent="0.25">
      <c r="A251" s="342" t="s">
        <v>739</v>
      </c>
      <c r="B251" s="343" t="s">
        <v>719</v>
      </c>
      <c r="C251" s="343" t="s">
        <v>720</v>
      </c>
      <c r="D251" s="344" t="s">
        <v>756</v>
      </c>
      <c r="F251" s="315"/>
      <c r="G251" s="315">
        <v>250</v>
      </c>
    </row>
    <row r="252" spans="1:7" x14ac:dyDescent="0.25">
      <c r="A252" s="342" t="s">
        <v>745</v>
      </c>
      <c r="B252" s="343" t="s">
        <v>740</v>
      </c>
      <c r="C252" s="343" t="s">
        <v>589</v>
      </c>
      <c r="D252" s="344" t="s">
        <v>1920</v>
      </c>
      <c r="F252" s="315"/>
      <c r="G252" s="312">
        <v>251</v>
      </c>
    </row>
    <row r="253" spans="1:7" x14ac:dyDescent="0.25">
      <c r="A253" s="342" t="s">
        <v>1566</v>
      </c>
      <c r="B253" s="343" t="s">
        <v>1567</v>
      </c>
      <c r="C253" s="343" t="s">
        <v>1165</v>
      </c>
      <c r="D253" s="344" t="s">
        <v>1921</v>
      </c>
      <c r="F253" s="315"/>
      <c r="G253" s="315">
        <v>252</v>
      </c>
    </row>
    <row r="254" spans="1:7" x14ac:dyDescent="0.25">
      <c r="A254" s="342" t="s">
        <v>1619</v>
      </c>
      <c r="B254" s="343" t="s">
        <v>1620</v>
      </c>
      <c r="C254" s="343" t="s">
        <v>1618</v>
      </c>
      <c r="D254" s="344" t="s">
        <v>1922</v>
      </c>
      <c r="F254" s="315"/>
      <c r="G254" s="312">
        <v>253</v>
      </c>
    </row>
    <row r="255" spans="1:7" s="321" customFormat="1" x14ac:dyDescent="0.25">
      <c r="A255" s="342" t="s">
        <v>1621</v>
      </c>
      <c r="B255" s="343" t="s">
        <v>1622</v>
      </c>
      <c r="C255" s="343" t="s">
        <v>2223</v>
      </c>
      <c r="D255" s="344" t="s">
        <v>1923</v>
      </c>
      <c r="E255" s="315"/>
      <c r="F255" s="315"/>
      <c r="G255" s="315">
        <v>254</v>
      </c>
    </row>
    <row r="256" spans="1:7" x14ac:dyDescent="0.25">
      <c r="A256" s="342" t="s">
        <v>1699</v>
      </c>
      <c r="B256" s="343" t="s">
        <v>1701</v>
      </c>
      <c r="C256" s="343" t="s">
        <v>1702</v>
      </c>
      <c r="D256" s="344" t="s">
        <v>1924</v>
      </c>
      <c r="F256" s="315"/>
      <c r="G256" s="312">
        <v>255</v>
      </c>
    </row>
    <row r="257" spans="1:7" x14ac:dyDescent="0.25">
      <c r="A257" s="342" t="s">
        <v>1700</v>
      </c>
      <c r="B257" s="343" t="s">
        <v>543</v>
      </c>
      <c r="C257" s="343" t="s">
        <v>553</v>
      </c>
      <c r="D257" s="344" t="s">
        <v>1925</v>
      </c>
      <c r="F257" s="315"/>
      <c r="G257" s="315">
        <v>256</v>
      </c>
    </row>
    <row r="258" spans="1:7" ht="22.8" x14ac:dyDescent="0.25">
      <c r="A258" s="342" t="s">
        <v>1709</v>
      </c>
      <c r="B258" s="343" t="s">
        <v>1710</v>
      </c>
      <c r="C258" s="343" t="s">
        <v>1711</v>
      </c>
      <c r="D258" s="344" t="s">
        <v>1926</v>
      </c>
      <c r="F258" s="315"/>
      <c r="G258" s="312">
        <v>257</v>
      </c>
    </row>
    <row r="259" spans="1:7" x14ac:dyDescent="0.25">
      <c r="A259" s="342" t="s">
        <v>3081</v>
      </c>
      <c r="B259" s="343" t="s">
        <v>3082</v>
      </c>
      <c r="C259" s="343" t="s">
        <v>3083</v>
      </c>
      <c r="D259" s="344" t="s">
        <v>3084</v>
      </c>
      <c r="F259" s="315"/>
      <c r="G259" s="312"/>
    </row>
    <row r="260" spans="1:7" x14ac:dyDescent="0.25">
      <c r="A260" s="342" t="s">
        <v>357</v>
      </c>
      <c r="B260" s="343" t="s">
        <v>660</v>
      </c>
      <c r="C260" s="343" t="s">
        <v>536</v>
      </c>
      <c r="D260" s="344" t="s">
        <v>1927</v>
      </c>
      <c r="F260" s="315"/>
      <c r="G260" s="315">
        <v>258</v>
      </c>
    </row>
    <row r="261" spans="1:7" ht="79.8" x14ac:dyDescent="0.25">
      <c r="A261" s="359" t="s">
        <v>530</v>
      </c>
      <c r="B261" s="360" t="s">
        <v>3378</v>
      </c>
      <c r="C261" s="360" t="s">
        <v>3379</v>
      </c>
      <c r="D261" s="361" t="s">
        <v>3380</v>
      </c>
      <c r="F261" s="315"/>
      <c r="G261" s="312">
        <v>259</v>
      </c>
    </row>
    <row r="262" spans="1:7" x14ac:dyDescent="0.25">
      <c r="A262" s="342" t="s">
        <v>647</v>
      </c>
      <c r="B262" s="343" t="s">
        <v>594</v>
      </c>
      <c r="C262" s="343" t="s">
        <v>640</v>
      </c>
      <c r="D262" s="344" t="s">
        <v>594</v>
      </c>
      <c r="F262" s="315"/>
      <c r="G262" s="315">
        <v>260</v>
      </c>
    </row>
    <row r="263" spans="1:7" x14ac:dyDescent="0.25">
      <c r="A263" s="342" t="s">
        <v>648</v>
      </c>
      <c r="B263" s="343" t="s">
        <v>634</v>
      </c>
      <c r="C263" s="343" t="s">
        <v>635</v>
      </c>
      <c r="D263" s="344" t="s">
        <v>1928</v>
      </c>
      <c r="F263" s="315"/>
      <c r="G263" s="312">
        <v>261</v>
      </c>
    </row>
    <row r="264" spans="1:7" x14ac:dyDescent="0.25">
      <c r="A264" s="342" t="s">
        <v>649</v>
      </c>
      <c r="B264" s="343" t="s">
        <v>636</v>
      </c>
      <c r="C264" s="343" t="s">
        <v>417</v>
      </c>
      <c r="D264" s="344" t="s">
        <v>1929</v>
      </c>
      <c r="F264" s="315"/>
      <c r="G264" s="315">
        <v>262</v>
      </c>
    </row>
    <row r="265" spans="1:7" s="321" customFormat="1" x14ac:dyDescent="0.25">
      <c r="A265" s="342" t="s">
        <v>650</v>
      </c>
      <c r="B265" s="343" t="s">
        <v>537</v>
      </c>
      <c r="C265" s="343" t="s">
        <v>547</v>
      </c>
      <c r="D265" s="344" t="s">
        <v>1895</v>
      </c>
      <c r="E265" s="315"/>
      <c r="F265" s="315"/>
      <c r="G265" s="312">
        <v>263</v>
      </c>
    </row>
    <row r="266" spans="1:7" s="321" customFormat="1" x14ac:dyDescent="0.25">
      <c r="A266" s="342" t="s">
        <v>651</v>
      </c>
      <c r="B266" s="343" t="s">
        <v>2252</v>
      </c>
      <c r="C266" s="343" t="s">
        <v>2251</v>
      </c>
      <c r="D266" s="344" t="s">
        <v>2253</v>
      </c>
      <c r="E266" s="315"/>
      <c r="F266" s="315"/>
      <c r="G266" s="315">
        <v>264</v>
      </c>
    </row>
    <row r="267" spans="1:7" s="321" customFormat="1" x14ac:dyDescent="0.25">
      <c r="A267" s="342" t="s">
        <v>652</v>
      </c>
      <c r="B267" s="343" t="s">
        <v>595</v>
      </c>
      <c r="C267" s="343" t="s">
        <v>546</v>
      </c>
      <c r="D267" s="344" t="s">
        <v>1930</v>
      </c>
      <c r="E267" s="315"/>
      <c r="F267" s="315"/>
      <c r="G267" s="312">
        <v>265</v>
      </c>
    </row>
    <row r="268" spans="1:7" x14ac:dyDescent="0.25">
      <c r="A268" s="342" t="s">
        <v>653</v>
      </c>
      <c r="B268" s="343" t="s">
        <v>637</v>
      </c>
      <c r="C268" s="343" t="s">
        <v>1357</v>
      </c>
      <c r="D268" s="344" t="s">
        <v>1931</v>
      </c>
      <c r="F268" s="315"/>
      <c r="G268" s="315">
        <v>266</v>
      </c>
    </row>
    <row r="269" spans="1:7" x14ac:dyDescent="0.25">
      <c r="A269" s="342" t="s">
        <v>654</v>
      </c>
      <c r="B269" s="343" t="s">
        <v>1623</v>
      </c>
      <c r="C269" s="343" t="s">
        <v>1358</v>
      </c>
      <c r="D269" s="344" t="s">
        <v>1932</v>
      </c>
      <c r="F269" s="315"/>
      <c r="G269" s="312">
        <v>267</v>
      </c>
    </row>
    <row r="270" spans="1:7" x14ac:dyDescent="0.25">
      <c r="A270" s="342" t="s">
        <v>1616</v>
      </c>
      <c r="B270" s="343" t="s">
        <v>1635</v>
      </c>
      <c r="C270" s="343" t="s">
        <v>1636</v>
      </c>
      <c r="D270" s="344" t="s">
        <v>1933</v>
      </c>
      <c r="F270" s="315"/>
      <c r="G270" s="315">
        <v>268</v>
      </c>
    </row>
    <row r="271" spans="1:7" x14ac:dyDescent="0.25">
      <c r="A271" s="342" t="s">
        <v>1633</v>
      </c>
      <c r="B271" s="343" t="s">
        <v>1637</v>
      </c>
      <c r="C271" s="343" t="s">
        <v>1634</v>
      </c>
      <c r="D271" s="344" t="s">
        <v>1934</v>
      </c>
      <c r="F271" s="315"/>
      <c r="G271" s="312">
        <v>269</v>
      </c>
    </row>
    <row r="272" spans="1:7" x14ac:dyDescent="0.25">
      <c r="A272" s="342" t="s">
        <v>655</v>
      </c>
      <c r="B272" s="343" t="s">
        <v>664</v>
      </c>
      <c r="C272" s="343" t="s">
        <v>638</v>
      </c>
      <c r="D272" s="344" t="s">
        <v>1935</v>
      </c>
      <c r="F272" s="315"/>
      <c r="G272" s="315">
        <v>270</v>
      </c>
    </row>
    <row r="273" spans="1:7" x14ac:dyDescent="0.25">
      <c r="A273" s="342" t="s">
        <v>656</v>
      </c>
      <c r="B273" s="343" t="s">
        <v>668</v>
      </c>
      <c r="C273" s="343" t="s">
        <v>667</v>
      </c>
      <c r="D273" s="344" t="s">
        <v>1936</v>
      </c>
      <c r="F273" s="315"/>
      <c r="G273" s="312">
        <v>271</v>
      </c>
    </row>
    <row r="274" spans="1:7" x14ac:dyDescent="0.25">
      <c r="A274" s="342" t="s">
        <v>657</v>
      </c>
      <c r="B274" s="343" t="s">
        <v>639</v>
      </c>
      <c r="C274" s="343" t="s">
        <v>552</v>
      </c>
      <c r="D274" s="344" t="s">
        <v>1886</v>
      </c>
      <c r="F274" s="315"/>
      <c r="G274" s="315">
        <v>272</v>
      </c>
    </row>
    <row r="275" spans="1:7" x14ac:dyDescent="0.2">
      <c r="A275" s="342" t="s">
        <v>663</v>
      </c>
      <c r="B275" s="345" t="s">
        <v>2243</v>
      </c>
      <c r="C275" s="345" t="s">
        <v>2242</v>
      </c>
      <c r="D275" s="344" t="s">
        <v>2239</v>
      </c>
      <c r="F275" s="315"/>
      <c r="G275" s="312">
        <v>273</v>
      </c>
    </row>
    <row r="276" spans="1:7" x14ac:dyDescent="0.2">
      <c r="A276" s="342" t="s">
        <v>2254</v>
      </c>
      <c r="B276" s="345" t="s">
        <v>2256</v>
      </c>
      <c r="C276" s="345" t="s">
        <v>2255</v>
      </c>
      <c r="D276" s="344" t="s">
        <v>2257</v>
      </c>
      <c r="F276" s="315"/>
      <c r="G276" s="315">
        <v>274</v>
      </c>
    </row>
    <row r="277" spans="1:7" x14ac:dyDescent="0.2">
      <c r="A277" s="342" t="s">
        <v>658</v>
      </c>
      <c r="B277" s="345" t="s">
        <v>666</v>
      </c>
      <c r="C277" s="345" t="s">
        <v>665</v>
      </c>
      <c r="D277" s="344" t="s">
        <v>1937</v>
      </c>
      <c r="F277" s="315"/>
      <c r="G277" s="312">
        <v>275</v>
      </c>
    </row>
    <row r="278" spans="1:7" x14ac:dyDescent="0.2">
      <c r="A278" s="342" t="s">
        <v>659</v>
      </c>
      <c r="B278" s="345" t="s">
        <v>2244</v>
      </c>
      <c r="C278" s="345" t="s">
        <v>2241</v>
      </c>
      <c r="D278" s="344" t="s">
        <v>2237</v>
      </c>
      <c r="F278" s="315"/>
      <c r="G278" s="315">
        <v>276</v>
      </c>
    </row>
    <row r="279" spans="1:7" ht="397.2" customHeight="1" x14ac:dyDescent="0.25">
      <c r="A279" s="342" t="s">
        <v>669</v>
      </c>
      <c r="B279" s="343" t="s">
        <v>2245</v>
      </c>
      <c r="C279" s="343" t="s">
        <v>2240</v>
      </c>
      <c r="D279" s="344" t="s">
        <v>2238</v>
      </c>
      <c r="F279" s="315"/>
      <c r="G279" s="312">
        <v>277</v>
      </c>
    </row>
    <row r="280" spans="1:7" x14ac:dyDescent="0.2">
      <c r="A280" s="342" t="s">
        <v>670</v>
      </c>
      <c r="B280" s="345" t="s">
        <v>675</v>
      </c>
      <c r="C280" s="345" t="s">
        <v>674</v>
      </c>
      <c r="D280" s="344" t="s">
        <v>1915</v>
      </c>
      <c r="F280" s="315"/>
      <c r="G280" s="315">
        <v>278</v>
      </c>
    </row>
    <row r="281" spans="1:7" x14ac:dyDescent="0.2">
      <c r="A281" s="342" t="s">
        <v>671</v>
      </c>
      <c r="B281" s="345" t="s">
        <v>2234</v>
      </c>
      <c r="C281" s="345" t="s">
        <v>2231</v>
      </c>
      <c r="D281" s="344" t="s">
        <v>2232</v>
      </c>
      <c r="F281" s="315"/>
      <c r="G281" s="312">
        <v>279</v>
      </c>
    </row>
    <row r="282" spans="1:7" x14ac:dyDescent="0.2">
      <c r="A282" s="342" t="s">
        <v>1289</v>
      </c>
      <c r="B282" s="345" t="s">
        <v>1292</v>
      </c>
      <c r="C282" s="345" t="s">
        <v>1291</v>
      </c>
      <c r="D282" s="344" t="s">
        <v>1938</v>
      </c>
      <c r="F282" s="315"/>
      <c r="G282" s="315">
        <v>280</v>
      </c>
    </row>
    <row r="283" spans="1:7" x14ac:dyDescent="0.2">
      <c r="A283" s="342" t="s">
        <v>1290</v>
      </c>
      <c r="B283" s="345" t="s">
        <v>1293</v>
      </c>
      <c r="C283" s="345" t="s">
        <v>1294</v>
      </c>
      <c r="D283" s="344" t="s">
        <v>1939</v>
      </c>
      <c r="F283" s="315"/>
      <c r="G283" s="312">
        <v>281</v>
      </c>
    </row>
    <row r="284" spans="1:7" x14ac:dyDescent="0.2">
      <c r="A284" s="342" t="s">
        <v>1568</v>
      </c>
      <c r="B284" s="345" t="s">
        <v>544</v>
      </c>
      <c r="C284" s="345" t="s">
        <v>673</v>
      </c>
      <c r="D284" s="344" t="s">
        <v>1916</v>
      </c>
      <c r="F284" s="315"/>
      <c r="G284" s="315">
        <v>282</v>
      </c>
    </row>
    <row r="285" spans="1:7" x14ac:dyDescent="0.2">
      <c r="A285" s="342" t="s">
        <v>1569</v>
      </c>
      <c r="B285" s="345" t="s">
        <v>2233</v>
      </c>
      <c r="C285" s="345" t="s">
        <v>2235</v>
      </c>
      <c r="D285" s="344" t="s">
        <v>2236</v>
      </c>
      <c r="F285" s="315"/>
      <c r="G285" s="312">
        <v>283</v>
      </c>
    </row>
    <row r="286" spans="1:7" x14ac:dyDescent="0.2">
      <c r="A286" s="342" t="s">
        <v>1625</v>
      </c>
      <c r="B286" s="345" t="s">
        <v>1628</v>
      </c>
      <c r="C286" s="345" t="s">
        <v>1624</v>
      </c>
      <c r="D286" s="344" t="s">
        <v>1940</v>
      </c>
      <c r="F286" s="315"/>
      <c r="G286" s="315">
        <v>284</v>
      </c>
    </row>
    <row r="287" spans="1:7" x14ac:dyDescent="0.25">
      <c r="A287" s="343" t="s">
        <v>1626</v>
      </c>
      <c r="B287" s="343" t="s">
        <v>1629</v>
      </c>
      <c r="C287" s="343" t="s">
        <v>1627</v>
      </c>
      <c r="D287" s="344" t="s">
        <v>1941</v>
      </c>
      <c r="F287" s="315"/>
      <c r="G287" s="312">
        <v>285</v>
      </c>
    </row>
    <row r="288" spans="1:7" ht="409.6" x14ac:dyDescent="0.25">
      <c r="A288" s="343" t="s">
        <v>1632</v>
      </c>
      <c r="B288" s="343" t="s">
        <v>1645</v>
      </c>
      <c r="C288" s="343" t="s">
        <v>1663</v>
      </c>
      <c r="D288" s="344" t="s">
        <v>1942</v>
      </c>
      <c r="F288" s="315"/>
      <c r="G288" s="315">
        <v>286</v>
      </c>
    </row>
    <row r="289" spans="1:7" x14ac:dyDescent="0.25">
      <c r="A289" s="343" t="s">
        <v>1638</v>
      </c>
      <c r="B289" s="343" t="s">
        <v>1639</v>
      </c>
      <c r="C289" s="343" t="s">
        <v>1640</v>
      </c>
      <c r="D289" s="344" t="s">
        <v>1943</v>
      </c>
      <c r="F289" s="315"/>
      <c r="G289" s="312">
        <v>287</v>
      </c>
    </row>
    <row r="290" spans="1:7" x14ac:dyDescent="0.25">
      <c r="A290" s="343" t="s">
        <v>1641</v>
      </c>
      <c r="B290" s="343" t="s">
        <v>634</v>
      </c>
      <c r="C290" s="343" t="s">
        <v>635</v>
      </c>
      <c r="D290" s="344" t="s">
        <v>1928</v>
      </c>
      <c r="F290" s="315"/>
      <c r="G290" s="315">
        <v>288</v>
      </c>
    </row>
    <row r="291" spans="1:7" x14ac:dyDescent="0.25">
      <c r="A291" s="343" t="s">
        <v>1642</v>
      </c>
      <c r="B291" s="343" t="s">
        <v>1321</v>
      </c>
      <c r="C291" s="343" t="s">
        <v>1617</v>
      </c>
      <c r="D291" s="344" t="s">
        <v>1901</v>
      </c>
      <c r="F291" s="315"/>
      <c r="G291" s="312">
        <v>289</v>
      </c>
    </row>
    <row r="292" spans="1:7" x14ac:dyDescent="0.25">
      <c r="A292" s="343" t="s">
        <v>1643</v>
      </c>
      <c r="B292" s="343" t="s">
        <v>1644</v>
      </c>
      <c r="C292" s="343" t="s">
        <v>1166</v>
      </c>
      <c r="D292" s="344" t="s">
        <v>1903</v>
      </c>
      <c r="F292" s="315"/>
      <c r="G292" s="315">
        <v>290</v>
      </c>
    </row>
    <row r="293" spans="1:7" x14ac:dyDescent="0.25">
      <c r="A293" s="343" t="s">
        <v>2218</v>
      </c>
      <c r="B293" s="343" t="s">
        <v>2228</v>
      </c>
      <c r="C293" s="343" t="s">
        <v>2221</v>
      </c>
      <c r="D293" s="344" t="s">
        <v>2224</v>
      </c>
      <c r="F293" s="315"/>
      <c r="G293" s="312">
        <v>291</v>
      </c>
    </row>
    <row r="294" spans="1:7" x14ac:dyDescent="0.25">
      <c r="A294" s="343" t="s">
        <v>2219</v>
      </c>
      <c r="B294" s="343" t="s">
        <v>2226</v>
      </c>
      <c r="C294" s="343" t="s">
        <v>2222</v>
      </c>
      <c r="D294" s="344" t="s">
        <v>2225</v>
      </c>
      <c r="F294" s="315"/>
      <c r="G294" s="315">
        <v>292</v>
      </c>
    </row>
    <row r="295" spans="1:7" x14ac:dyDescent="0.25">
      <c r="A295" s="343" t="s">
        <v>2220</v>
      </c>
      <c r="B295" s="343" t="s">
        <v>2229</v>
      </c>
      <c r="C295" s="343" t="s">
        <v>2227</v>
      </c>
      <c r="D295" s="344" t="s">
        <v>2230</v>
      </c>
      <c r="F295" s="315"/>
      <c r="G295" s="312">
        <v>293</v>
      </c>
    </row>
    <row r="296" spans="1:7" x14ac:dyDescent="0.25">
      <c r="A296" s="343" t="s">
        <v>1497</v>
      </c>
      <c r="B296" s="343" t="s">
        <v>1383</v>
      </c>
      <c r="C296" s="343" t="s">
        <v>1500</v>
      </c>
      <c r="D296" s="344" t="s">
        <v>1944</v>
      </c>
      <c r="F296" s="315"/>
      <c r="G296" s="315">
        <v>294</v>
      </c>
    </row>
    <row r="297" spans="1:7" ht="68.400000000000006" x14ac:dyDescent="0.25">
      <c r="A297" s="343" t="s">
        <v>1501</v>
      </c>
      <c r="B297" s="343" t="s">
        <v>3345</v>
      </c>
      <c r="C297" s="343" t="s">
        <v>3291</v>
      </c>
      <c r="D297" s="344" t="s">
        <v>1945</v>
      </c>
      <c r="F297" s="315"/>
      <c r="G297" s="312">
        <v>295</v>
      </c>
    </row>
    <row r="298" spans="1:7" ht="91.2" x14ac:dyDescent="0.25">
      <c r="A298" s="343" t="s">
        <v>1502</v>
      </c>
      <c r="B298" s="343" t="s">
        <v>3331</v>
      </c>
      <c r="C298" s="343" t="s">
        <v>3292</v>
      </c>
      <c r="D298" s="344" t="s">
        <v>1946</v>
      </c>
      <c r="F298" s="315"/>
      <c r="G298" s="315">
        <v>296</v>
      </c>
    </row>
    <row r="299" spans="1:7" ht="79.8" x14ac:dyDescent="0.25">
      <c r="A299" s="343" t="s">
        <v>1503</v>
      </c>
      <c r="B299" s="343" t="s">
        <v>3346</v>
      </c>
      <c r="C299" s="343" t="s">
        <v>3328</v>
      </c>
      <c r="D299" s="344" t="s">
        <v>1947</v>
      </c>
      <c r="F299" s="315"/>
      <c r="G299" s="312">
        <v>297</v>
      </c>
    </row>
    <row r="300" spans="1:7" ht="91.2" customHeight="1" x14ac:dyDescent="0.25">
      <c r="A300" s="343" t="s">
        <v>1504</v>
      </c>
      <c r="B300" s="343" t="s">
        <v>3347</v>
      </c>
      <c r="C300" s="343" t="s">
        <v>3336</v>
      </c>
      <c r="D300" s="344" t="s">
        <v>1948</v>
      </c>
      <c r="F300" s="315"/>
      <c r="G300" s="315">
        <v>298</v>
      </c>
    </row>
    <row r="301" spans="1:7" x14ac:dyDescent="0.25">
      <c r="A301" s="343" t="s">
        <v>3079</v>
      </c>
      <c r="B301" s="343" t="s">
        <v>3093</v>
      </c>
      <c r="C301" s="343" t="s">
        <v>3080</v>
      </c>
      <c r="D301" s="344" t="s">
        <v>3103</v>
      </c>
      <c r="F301" s="315"/>
      <c r="G301" s="315">
        <v>299</v>
      </c>
    </row>
    <row r="302" spans="1:7" ht="91.2" x14ac:dyDescent="0.25">
      <c r="A302" s="343" t="s">
        <v>3089</v>
      </c>
      <c r="B302" s="343" t="s">
        <v>3330</v>
      </c>
      <c r="C302" s="343" t="s">
        <v>3329</v>
      </c>
      <c r="D302" s="344" t="s">
        <v>3102</v>
      </c>
      <c r="F302" s="315"/>
      <c r="G302" s="312">
        <v>300</v>
      </c>
    </row>
    <row r="303" spans="1:7" ht="91.2" x14ac:dyDescent="0.25">
      <c r="A303" s="343" t="s">
        <v>3090</v>
      </c>
      <c r="B303" s="343" t="s">
        <v>3096</v>
      </c>
      <c r="C303" s="343" t="s">
        <v>3098</v>
      </c>
      <c r="D303" s="344" t="s">
        <v>3101</v>
      </c>
      <c r="F303" s="315"/>
      <c r="G303" s="315">
        <v>301</v>
      </c>
    </row>
    <row r="304" spans="1:7" ht="57" x14ac:dyDescent="0.25">
      <c r="A304" s="343" t="s">
        <v>3091</v>
      </c>
      <c r="B304" s="343" t="s">
        <v>3097</v>
      </c>
      <c r="C304" s="343" t="s">
        <v>3095</v>
      </c>
      <c r="D304" s="344" t="s">
        <v>3100</v>
      </c>
      <c r="F304" s="315"/>
      <c r="G304" s="315">
        <v>302</v>
      </c>
    </row>
    <row r="305" spans="1:7" ht="91.95" customHeight="1" x14ac:dyDescent="0.25">
      <c r="A305" s="343" t="s">
        <v>3092</v>
      </c>
      <c r="B305" s="343" t="s">
        <v>3348</v>
      </c>
      <c r="C305" s="343" t="s">
        <v>3332</v>
      </c>
      <c r="D305" s="344" t="s">
        <v>3099</v>
      </c>
      <c r="F305" s="315"/>
      <c r="G305" s="312">
        <v>303</v>
      </c>
    </row>
    <row r="306" spans="1:7" x14ac:dyDescent="0.25">
      <c r="A306" s="343" t="s">
        <v>1495</v>
      </c>
      <c r="B306" s="343" t="s">
        <v>1381</v>
      </c>
      <c r="C306" s="343" t="s">
        <v>1505</v>
      </c>
      <c r="D306" s="344" t="s">
        <v>1949</v>
      </c>
      <c r="F306" s="315"/>
      <c r="G306" s="315">
        <v>304</v>
      </c>
    </row>
    <row r="307" spans="1:7" ht="91.2" x14ac:dyDescent="0.25">
      <c r="A307" s="343" t="s">
        <v>1506</v>
      </c>
      <c r="B307" s="343" t="s">
        <v>3349</v>
      </c>
      <c r="C307" s="343" t="s">
        <v>3333</v>
      </c>
      <c r="D307" s="344" t="s">
        <v>3111</v>
      </c>
      <c r="F307" s="315"/>
      <c r="G307" s="315">
        <v>305</v>
      </c>
    </row>
    <row r="308" spans="1:7" ht="102.6" x14ac:dyDescent="0.25">
      <c r="A308" s="343" t="s">
        <v>1507</v>
      </c>
      <c r="B308" s="343" t="s">
        <v>1508</v>
      </c>
      <c r="C308" s="343" t="s">
        <v>1509</v>
      </c>
      <c r="D308" s="344" t="s">
        <v>1950</v>
      </c>
      <c r="F308" s="315"/>
      <c r="G308" s="312">
        <v>306</v>
      </c>
    </row>
    <row r="309" spans="1:7" ht="68.400000000000006" x14ac:dyDescent="0.25">
      <c r="A309" s="343" t="s">
        <v>1510</v>
      </c>
      <c r="B309" s="343" t="s">
        <v>1511</v>
      </c>
      <c r="C309" s="343" t="s">
        <v>1512</v>
      </c>
      <c r="D309" s="344" t="s">
        <v>1951</v>
      </c>
      <c r="F309" s="315"/>
      <c r="G309" s="315">
        <v>307</v>
      </c>
    </row>
    <row r="310" spans="1:7" ht="79.8" x14ac:dyDescent="0.25">
      <c r="A310" s="343" t="s">
        <v>1513</v>
      </c>
      <c r="B310" s="343" t="s">
        <v>3350</v>
      </c>
      <c r="C310" s="343" t="s">
        <v>3293</v>
      </c>
      <c r="D310" s="344" t="s">
        <v>1952</v>
      </c>
      <c r="F310" s="315"/>
      <c r="G310" s="315">
        <v>308</v>
      </c>
    </row>
    <row r="311" spans="1:7" x14ac:dyDescent="0.25">
      <c r="A311" s="343" t="s">
        <v>1496</v>
      </c>
      <c r="B311" s="343" t="s">
        <v>1382</v>
      </c>
      <c r="C311" s="343" t="s">
        <v>1514</v>
      </c>
      <c r="D311" s="344" t="s">
        <v>1953</v>
      </c>
      <c r="F311" s="315"/>
      <c r="G311" s="312">
        <v>309</v>
      </c>
    </row>
    <row r="312" spans="1:7" ht="91.2" x14ac:dyDescent="0.25">
      <c r="A312" s="343" t="s">
        <v>1515</v>
      </c>
      <c r="B312" s="343" t="s">
        <v>1516</v>
      </c>
      <c r="C312" s="343" t="s">
        <v>3334</v>
      </c>
      <c r="D312" s="344" t="s">
        <v>1954</v>
      </c>
      <c r="F312" s="315"/>
      <c r="G312" s="315">
        <v>310</v>
      </c>
    </row>
    <row r="313" spans="1:7" ht="79.8" x14ac:dyDescent="0.25">
      <c r="A313" s="343" t="s">
        <v>1517</v>
      </c>
      <c r="B313" s="343" t="s">
        <v>1518</v>
      </c>
      <c r="C313" s="343" t="s">
        <v>3294</v>
      </c>
      <c r="D313" s="344" t="s">
        <v>1955</v>
      </c>
      <c r="F313" s="315"/>
      <c r="G313" s="315">
        <v>311</v>
      </c>
    </row>
    <row r="314" spans="1:7" ht="68.400000000000006" x14ac:dyDescent="0.25">
      <c r="A314" s="343" t="s">
        <v>1519</v>
      </c>
      <c r="B314" s="343" t="s">
        <v>1520</v>
      </c>
      <c r="C314" s="343" t="s">
        <v>3295</v>
      </c>
      <c r="D314" s="344" t="s">
        <v>1956</v>
      </c>
      <c r="F314" s="315"/>
      <c r="G314" s="312">
        <v>312</v>
      </c>
    </row>
    <row r="315" spans="1:7" ht="68.400000000000006" x14ac:dyDescent="0.25">
      <c r="A315" s="343" t="s">
        <v>1521</v>
      </c>
      <c r="B315" s="343" t="s">
        <v>1522</v>
      </c>
      <c r="C315" s="343" t="s">
        <v>3296</v>
      </c>
      <c r="D315" s="344" t="s">
        <v>1957</v>
      </c>
      <c r="F315" s="315"/>
      <c r="G315" s="315">
        <v>313</v>
      </c>
    </row>
    <row r="316" spans="1:7" x14ac:dyDescent="0.25">
      <c r="A316" s="343" t="s">
        <v>1499</v>
      </c>
      <c r="B316" s="343" t="s">
        <v>1385</v>
      </c>
      <c r="C316" s="343" t="s">
        <v>1523</v>
      </c>
      <c r="D316" s="344" t="s">
        <v>1958</v>
      </c>
      <c r="F316" s="315"/>
      <c r="G316" s="315">
        <v>314</v>
      </c>
    </row>
    <row r="317" spans="1:7" ht="57" x14ac:dyDescent="0.25">
      <c r="A317" s="311" t="s">
        <v>1524</v>
      </c>
      <c r="B317" s="315" t="s">
        <v>3351</v>
      </c>
      <c r="C317" s="312" t="s">
        <v>3297</v>
      </c>
      <c r="D317" s="313" t="s">
        <v>1959</v>
      </c>
      <c r="F317" s="315"/>
      <c r="G317" s="312">
        <v>315</v>
      </c>
    </row>
    <row r="318" spans="1:7" ht="91.2" x14ac:dyDescent="0.25">
      <c r="A318" s="314" t="s">
        <v>1525</v>
      </c>
      <c r="B318" s="315" t="s">
        <v>3352</v>
      </c>
      <c r="C318" s="315" t="s">
        <v>3298</v>
      </c>
      <c r="D318" s="316" t="s">
        <v>1960</v>
      </c>
      <c r="F318" s="315"/>
      <c r="G318" s="315">
        <v>316</v>
      </c>
    </row>
    <row r="319" spans="1:7" s="321" customFormat="1" ht="68.400000000000006" x14ac:dyDescent="0.25">
      <c r="A319" s="311" t="s">
        <v>1526</v>
      </c>
      <c r="B319" s="315" t="s">
        <v>3353</v>
      </c>
      <c r="C319" s="312" t="s">
        <v>3300</v>
      </c>
      <c r="D319" s="313" t="s">
        <v>1961</v>
      </c>
      <c r="E319" s="315"/>
      <c r="F319" s="315"/>
      <c r="G319" s="315">
        <v>317</v>
      </c>
    </row>
    <row r="320" spans="1:7" ht="68.400000000000006" x14ac:dyDescent="0.25">
      <c r="A320" s="314" t="s">
        <v>1527</v>
      </c>
      <c r="B320" s="315" t="s">
        <v>3354</v>
      </c>
      <c r="C320" s="315" t="s">
        <v>3299</v>
      </c>
      <c r="D320" s="316" t="s">
        <v>1962</v>
      </c>
      <c r="F320" s="315"/>
      <c r="G320" s="312">
        <v>318</v>
      </c>
    </row>
    <row r="321" spans="1:7" x14ac:dyDescent="0.25">
      <c r="A321" s="314" t="s">
        <v>1498</v>
      </c>
      <c r="B321" s="315" t="s">
        <v>1384</v>
      </c>
      <c r="C321" s="315" t="s">
        <v>3094</v>
      </c>
      <c r="D321" s="316" t="s">
        <v>1963</v>
      </c>
      <c r="F321" s="315"/>
      <c r="G321" s="315">
        <v>319</v>
      </c>
    </row>
    <row r="322" spans="1:7" ht="57" x14ac:dyDescent="0.25">
      <c r="A322" s="314" t="s">
        <v>1528</v>
      </c>
      <c r="B322" s="315" t="s">
        <v>3355</v>
      </c>
      <c r="C322" s="315" t="s">
        <v>1529</v>
      </c>
      <c r="D322" s="316" t="s">
        <v>1964</v>
      </c>
      <c r="F322" s="315"/>
      <c r="G322" s="315">
        <v>320</v>
      </c>
    </row>
    <row r="323" spans="1:7" ht="68.400000000000006" x14ac:dyDescent="0.25">
      <c r="A323" s="314" t="s">
        <v>1530</v>
      </c>
      <c r="B323" s="315" t="s">
        <v>3356</v>
      </c>
      <c r="C323" s="315" t="s">
        <v>1531</v>
      </c>
      <c r="D323" s="316" t="s">
        <v>1965</v>
      </c>
      <c r="F323" s="315"/>
      <c r="G323" s="312">
        <v>321</v>
      </c>
    </row>
    <row r="324" spans="1:7" ht="57" x14ac:dyDescent="0.25">
      <c r="A324" s="314" t="s">
        <v>1532</v>
      </c>
      <c r="B324" s="315" t="s">
        <v>3357</v>
      </c>
      <c r="C324" s="315" t="s">
        <v>1533</v>
      </c>
      <c r="D324" s="316" t="s">
        <v>1966</v>
      </c>
      <c r="F324" s="315"/>
      <c r="G324" s="315">
        <v>322</v>
      </c>
    </row>
    <row r="325" spans="1:7" ht="57" x14ac:dyDescent="0.25">
      <c r="A325" s="314" t="s">
        <v>1534</v>
      </c>
      <c r="B325" s="315" t="s">
        <v>3358</v>
      </c>
      <c r="C325" s="315" t="s">
        <v>1535</v>
      </c>
      <c r="D325" s="316" t="s">
        <v>1967</v>
      </c>
      <c r="F325" s="315"/>
      <c r="G325" s="315">
        <v>323</v>
      </c>
    </row>
    <row r="326" spans="1:7" x14ac:dyDescent="0.25">
      <c r="A326" s="314" t="s">
        <v>46</v>
      </c>
      <c r="B326" s="315" t="s">
        <v>1101</v>
      </c>
      <c r="C326" s="315" t="s">
        <v>1342</v>
      </c>
      <c r="D326" s="316" t="s">
        <v>1968</v>
      </c>
      <c r="F326" s="315"/>
      <c r="G326" s="312">
        <v>324</v>
      </c>
    </row>
    <row r="327" spans="1:7" ht="136.80000000000001" x14ac:dyDescent="0.25">
      <c r="A327" s="314" t="s">
        <v>431</v>
      </c>
      <c r="B327" s="315" t="s">
        <v>1144</v>
      </c>
      <c r="C327" s="315" t="s">
        <v>712</v>
      </c>
      <c r="D327" s="316" t="s">
        <v>1969</v>
      </c>
      <c r="F327" s="315"/>
      <c r="G327" s="315">
        <v>325</v>
      </c>
    </row>
    <row r="328" spans="1:7" x14ac:dyDescent="0.25">
      <c r="A328" s="314" t="s">
        <v>92</v>
      </c>
      <c r="B328" s="315" t="s">
        <v>432</v>
      </c>
      <c r="C328" s="315" t="s">
        <v>433</v>
      </c>
      <c r="D328" s="316" t="s">
        <v>1970</v>
      </c>
      <c r="F328" s="315"/>
      <c r="G328" s="315">
        <v>326</v>
      </c>
    </row>
    <row r="329" spans="1:7" ht="136.80000000000001" x14ac:dyDescent="0.25">
      <c r="A329" s="311" t="s">
        <v>434</v>
      </c>
      <c r="B329" s="312" t="s">
        <v>435</v>
      </c>
      <c r="C329" s="312" t="s">
        <v>713</v>
      </c>
      <c r="D329" s="313" t="s">
        <v>1971</v>
      </c>
      <c r="F329" s="315"/>
      <c r="G329" s="312">
        <v>327</v>
      </c>
    </row>
    <row r="330" spans="1:7" ht="114" x14ac:dyDescent="0.25">
      <c r="A330" s="314" t="s">
        <v>274</v>
      </c>
      <c r="B330" s="315" t="s">
        <v>1102</v>
      </c>
      <c r="C330" s="315" t="s">
        <v>1584</v>
      </c>
      <c r="D330" s="316" t="s">
        <v>1972</v>
      </c>
      <c r="E330" s="315" t="s">
        <v>2584</v>
      </c>
      <c r="F330" s="315" t="s">
        <v>3510</v>
      </c>
      <c r="G330" s="315">
        <v>328</v>
      </c>
    </row>
    <row r="331" spans="1:7" ht="159.6" x14ac:dyDescent="0.25">
      <c r="A331" s="314" t="s">
        <v>275</v>
      </c>
      <c r="B331" s="315" t="s">
        <v>1103</v>
      </c>
      <c r="C331" s="315" t="s">
        <v>522</v>
      </c>
      <c r="D331" s="316" t="s">
        <v>1973</v>
      </c>
      <c r="E331" s="315" t="s">
        <v>2585</v>
      </c>
      <c r="F331" s="315" t="s">
        <v>3511</v>
      </c>
      <c r="G331" s="315">
        <v>329</v>
      </c>
    </row>
    <row r="332" spans="1:7" ht="91.2" x14ac:dyDescent="0.25">
      <c r="A332" s="314" t="s">
        <v>276</v>
      </c>
      <c r="B332" s="315" t="s">
        <v>2368</v>
      </c>
      <c r="C332" s="315" t="s">
        <v>1344</v>
      </c>
      <c r="D332" s="316" t="s">
        <v>1974</v>
      </c>
      <c r="E332" s="315" t="s">
        <v>2586</v>
      </c>
      <c r="F332" s="315" t="s">
        <v>3512</v>
      </c>
      <c r="G332" s="312">
        <v>330</v>
      </c>
    </row>
    <row r="333" spans="1:7" ht="159.6" x14ac:dyDescent="0.25">
      <c r="A333" s="314" t="s">
        <v>277</v>
      </c>
      <c r="B333" s="315" t="s">
        <v>1104</v>
      </c>
      <c r="C333" s="315" t="s">
        <v>1664</v>
      </c>
      <c r="D333" s="316" t="s">
        <v>1975</v>
      </c>
      <c r="E333" s="315" t="s">
        <v>2587</v>
      </c>
      <c r="F333" s="315" t="s">
        <v>3513</v>
      </c>
      <c r="G333" s="315">
        <v>331</v>
      </c>
    </row>
    <row r="334" spans="1:7" ht="102.6" x14ac:dyDescent="0.25">
      <c r="A334" s="314" t="s">
        <v>278</v>
      </c>
      <c r="B334" s="315" t="s">
        <v>436</v>
      </c>
      <c r="C334" s="315" t="s">
        <v>1665</v>
      </c>
      <c r="D334" s="316" t="s">
        <v>1976</v>
      </c>
      <c r="E334" s="315" t="s">
        <v>2588</v>
      </c>
      <c r="F334" s="315" t="s">
        <v>3514</v>
      </c>
      <c r="G334" s="315">
        <v>332</v>
      </c>
    </row>
    <row r="335" spans="1:7" s="321" customFormat="1" ht="193.8" x14ac:dyDescent="0.25">
      <c r="A335" s="314" t="s">
        <v>279</v>
      </c>
      <c r="B335" s="315" t="s">
        <v>1105</v>
      </c>
      <c r="C335" s="315" t="s">
        <v>1345</v>
      </c>
      <c r="D335" s="316" t="s">
        <v>1977</v>
      </c>
      <c r="E335" s="315" t="s">
        <v>2589</v>
      </c>
      <c r="F335" s="315" t="s">
        <v>3515</v>
      </c>
      <c r="G335" s="312">
        <v>333</v>
      </c>
    </row>
    <row r="336" spans="1:7" ht="228" x14ac:dyDescent="0.25">
      <c r="A336" s="314" t="s">
        <v>280</v>
      </c>
      <c r="B336" s="312" t="s">
        <v>2369</v>
      </c>
      <c r="C336" s="315" t="s">
        <v>2854</v>
      </c>
      <c r="D336" s="316" t="s">
        <v>3063</v>
      </c>
      <c r="E336" s="315" t="s">
        <v>2590</v>
      </c>
      <c r="F336" s="315" t="s">
        <v>3516</v>
      </c>
      <c r="G336" s="315">
        <v>334</v>
      </c>
    </row>
    <row r="337" spans="1:7" ht="125.4" x14ac:dyDescent="0.25">
      <c r="A337" s="314" t="s">
        <v>281</v>
      </c>
      <c r="B337" s="315" t="s">
        <v>2370</v>
      </c>
      <c r="C337" s="315" t="s">
        <v>2855</v>
      </c>
      <c r="D337" s="316" t="s">
        <v>2990</v>
      </c>
      <c r="E337" s="315" t="s">
        <v>2591</v>
      </c>
      <c r="F337" s="315" t="s">
        <v>3517</v>
      </c>
      <c r="G337" s="315">
        <v>335</v>
      </c>
    </row>
    <row r="338" spans="1:7" x14ac:dyDescent="0.25">
      <c r="A338" s="314" t="s">
        <v>94</v>
      </c>
      <c r="B338" s="315" t="s">
        <v>437</v>
      </c>
      <c r="C338" s="315" t="s">
        <v>645</v>
      </c>
      <c r="D338" s="316" t="s">
        <v>1978</v>
      </c>
      <c r="F338" s="315"/>
      <c r="G338" s="312">
        <v>336</v>
      </c>
    </row>
    <row r="339" spans="1:7" ht="91.2" x14ac:dyDescent="0.25">
      <c r="A339" s="314" t="s">
        <v>438</v>
      </c>
      <c r="B339" s="315" t="s">
        <v>439</v>
      </c>
      <c r="C339" s="315" t="s">
        <v>646</v>
      </c>
      <c r="D339" s="316" t="s">
        <v>1979</v>
      </c>
      <c r="F339" s="315"/>
      <c r="G339" s="315">
        <v>337</v>
      </c>
    </row>
    <row r="340" spans="1:7" ht="68.400000000000006" x14ac:dyDescent="0.25">
      <c r="A340" s="314" t="s">
        <v>282</v>
      </c>
      <c r="B340" s="315" t="s">
        <v>1106</v>
      </c>
      <c r="C340" s="315" t="s">
        <v>1585</v>
      </c>
      <c r="D340" s="316" t="s">
        <v>1980</v>
      </c>
      <c r="E340" s="315" t="s">
        <v>2592</v>
      </c>
      <c r="F340" s="315" t="s">
        <v>3518</v>
      </c>
      <c r="G340" s="315">
        <v>338</v>
      </c>
    </row>
    <row r="341" spans="1:7" ht="91.2" x14ac:dyDescent="0.25">
      <c r="A341" s="314" t="s">
        <v>283</v>
      </c>
      <c r="B341" s="315" t="s">
        <v>440</v>
      </c>
      <c r="C341" s="315" t="s">
        <v>1346</v>
      </c>
      <c r="D341" s="316" t="s">
        <v>1981</v>
      </c>
      <c r="E341" s="315" t="s">
        <v>2593</v>
      </c>
      <c r="F341" s="315" t="s">
        <v>3519</v>
      </c>
      <c r="G341" s="312">
        <v>339</v>
      </c>
    </row>
    <row r="342" spans="1:7" ht="91.2" x14ac:dyDescent="0.25">
      <c r="A342" s="314" t="s">
        <v>284</v>
      </c>
      <c r="B342" s="315" t="s">
        <v>1107</v>
      </c>
      <c r="C342" s="315" t="s">
        <v>1347</v>
      </c>
      <c r="D342" s="316" t="s">
        <v>1982</v>
      </c>
      <c r="E342" s="315" t="s">
        <v>2594</v>
      </c>
      <c r="F342" s="315" t="s">
        <v>3520</v>
      </c>
      <c r="G342" s="315">
        <v>340</v>
      </c>
    </row>
    <row r="343" spans="1:7" s="321" customFormat="1" ht="91.2" x14ac:dyDescent="0.25">
      <c r="A343" s="311" t="s">
        <v>285</v>
      </c>
      <c r="B343" s="312" t="s">
        <v>441</v>
      </c>
      <c r="C343" s="312" t="s">
        <v>1283</v>
      </c>
      <c r="D343" s="313" t="s">
        <v>1983</v>
      </c>
      <c r="E343" s="315" t="s">
        <v>2595</v>
      </c>
      <c r="F343" s="315" t="s">
        <v>3521</v>
      </c>
      <c r="G343" s="315">
        <v>341</v>
      </c>
    </row>
    <row r="344" spans="1:7" ht="57" x14ac:dyDescent="0.25">
      <c r="A344" s="314" t="s">
        <v>286</v>
      </c>
      <c r="B344" s="315" t="s">
        <v>1108</v>
      </c>
      <c r="C344" s="315" t="s">
        <v>1348</v>
      </c>
      <c r="D344" s="316" t="s">
        <v>1984</v>
      </c>
      <c r="E344" s="315" t="s">
        <v>2596</v>
      </c>
      <c r="F344" s="315" t="s">
        <v>3522</v>
      </c>
      <c r="G344" s="312">
        <v>342</v>
      </c>
    </row>
    <row r="345" spans="1:7" ht="91.2" x14ac:dyDescent="0.25">
      <c r="A345" s="314" t="s">
        <v>287</v>
      </c>
      <c r="B345" s="315" t="s">
        <v>442</v>
      </c>
      <c r="C345" s="315" t="s">
        <v>1349</v>
      </c>
      <c r="D345" s="316" t="s">
        <v>1985</v>
      </c>
      <c r="E345" s="315" t="s">
        <v>2597</v>
      </c>
      <c r="F345" s="315" t="s">
        <v>3523</v>
      </c>
      <c r="G345" s="315">
        <v>343</v>
      </c>
    </row>
    <row r="346" spans="1:7" ht="91.2" x14ac:dyDescent="0.25">
      <c r="A346" s="314" t="s">
        <v>288</v>
      </c>
      <c r="B346" s="315" t="s">
        <v>1109</v>
      </c>
      <c r="C346" s="315" t="s">
        <v>1350</v>
      </c>
      <c r="D346" s="316" t="s">
        <v>1986</v>
      </c>
      <c r="E346" s="315" t="s">
        <v>2598</v>
      </c>
      <c r="F346" s="315" t="s">
        <v>3524</v>
      </c>
      <c r="G346" s="315">
        <v>344</v>
      </c>
    </row>
    <row r="347" spans="1:7" ht="136.80000000000001" x14ac:dyDescent="0.25">
      <c r="A347" s="314" t="s">
        <v>289</v>
      </c>
      <c r="B347" s="315" t="s">
        <v>1110</v>
      </c>
      <c r="C347" s="315" t="s">
        <v>1351</v>
      </c>
      <c r="D347" s="316" t="s">
        <v>1987</v>
      </c>
      <c r="E347" s="315" t="s">
        <v>2599</v>
      </c>
      <c r="F347" s="315" t="s">
        <v>3525</v>
      </c>
      <c r="G347" s="312">
        <v>345</v>
      </c>
    </row>
    <row r="348" spans="1:7" ht="79.8" x14ac:dyDescent="0.25">
      <c r="A348" s="314" t="s">
        <v>290</v>
      </c>
      <c r="B348" s="315" t="s">
        <v>2371</v>
      </c>
      <c r="C348" s="315" t="s">
        <v>3064</v>
      </c>
      <c r="D348" s="316" t="s">
        <v>3065</v>
      </c>
      <c r="E348" s="315" t="s">
        <v>2600</v>
      </c>
      <c r="F348" s="315" t="s">
        <v>3526</v>
      </c>
      <c r="G348" s="315">
        <v>346</v>
      </c>
    </row>
    <row r="349" spans="1:7" ht="79.8" x14ac:dyDescent="0.25">
      <c r="A349" s="314" t="s">
        <v>291</v>
      </c>
      <c r="B349" s="315" t="s">
        <v>443</v>
      </c>
      <c r="C349" s="315" t="s">
        <v>2856</v>
      </c>
      <c r="D349" s="316" t="s">
        <v>2991</v>
      </c>
      <c r="E349" s="315" t="s">
        <v>2601</v>
      </c>
      <c r="F349" s="315" t="s">
        <v>3527</v>
      </c>
      <c r="G349" s="315">
        <v>347</v>
      </c>
    </row>
    <row r="350" spans="1:7" s="321" customFormat="1" x14ac:dyDescent="0.25">
      <c r="A350" s="314" t="s">
        <v>96</v>
      </c>
      <c r="B350" s="315" t="s">
        <v>334</v>
      </c>
      <c r="C350" s="315" t="s">
        <v>643</v>
      </c>
      <c r="D350" s="316" t="s">
        <v>1756</v>
      </c>
      <c r="E350" s="315"/>
      <c r="F350" s="315"/>
      <c r="G350" s="312">
        <v>348</v>
      </c>
    </row>
    <row r="351" spans="1:7" ht="79.8" x14ac:dyDescent="0.25">
      <c r="A351" s="311" t="s">
        <v>445</v>
      </c>
      <c r="B351" s="312" t="s">
        <v>336</v>
      </c>
      <c r="C351" s="312" t="s">
        <v>761</v>
      </c>
      <c r="D351" s="313" t="s">
        <v>1757</v>
      </c>
      <c r="F351" s="315"/>
      <c r="G351" s="315">
        <v>349</v>
      </c>
    </row>
    <row r="352" spans="1:7" ht="79.8" x14ac:dyDescent="0.25">
      <c r="A352" s="314" t="s">
        <v>293</v>
      </c>
      <c r="B352" s="315" t="s">
        <v>1111</v>
      </c>
      <c r="C352" s="315" t="s">
        <v>1284</v>
      </c>
      <c r="D352" s="316" t="s">
        <v>1988</v>
      </c>
      <c r="E352" s="315" t="s">
        <v>2602</v>
      </c>
      <c r="F352" s="315" t="s">
        <v>3528</v>
      </c>
      <c r="G352" s="315">
        <v>350</v>
      </c>
    </row>
    <row r="353" spans="1:7" ht="228" x14ac:dyDescent="0.25">
      <c r="A353" s="311" t="s">
        <v>294</v>
      </c>
      <c r="B353" s="312" t="s">
        <v>644</v>
      </c>
      <c r="C353" s="312" t="s">
        <v>1285</v>
      </c>
      <c r="D353" s="313" t="s">
        <v>1989</v>
      </c>
      <c r="E353" s="315" t="s">
        <v>2603</v>
      </c>
      <c r="F353" s="315" t="s">
        <v>3529</v>
      </c>
      <c r="G353" s="312">
        <v>351</v>
      </c>
    </row>
    <row r="354" spans="1:7" ht="91.2" x14ac:dyDescent="0.25">
      <c r="A354" s="314" t="s">
        <v>295</v>
      </c>
      <c r="B354" s="315" t="s">
        <v>1112</v>
      </c>
      <c r="C354" s="315" t="s">
        <v>1658</v>
      </c>
      <c r="D354" s="316" t="s">
        <v>1990</v>
      </c>
      <c r="E354" s="315" t="s">
        <v>2604</v>
      </c>
      <c r="F354" s="315" t="s">
        <v>3530</v>
      </c>
      <c r="G354" s="315">
        <v>352</v>
      </c>
    </row>
    <row r="355" spans="1:7" ht="125.4" x14ac:dyDescent="0.25">
      <c r="A355" s="314" t="s">
        <v>296</v>
      </c>
      <c r="B355" s="315" t="s">
        <v>1113</v>
      </c>
      <c r="C355" s="315" t="s">
        <v>1287</v>
      </c>
      <c r="D355" s="316" t="s">
        <v>1992</v>
      </c>
      <c r="E355" s="315" t="s">
        <v>2605</v>
      </c>
      <c r="F355" s="315" t="s">
        <v>3531</v>
      </c>
      <c r="G355" s="315">
        <v>353</v>
      </c>
    </row>
    <row r="356" spans="1:7" ht="125.4" x14ac:dyDescent="0.25">
      <c r="A356" s="314" t="s">
        <v>297</v>
      </c>
      <c r="B356" s="315" t="s">
        <v>449</v>
      </c>
      <c r="C356" s="315" t="s">
        <v>1286</v>
      </c>
      <c r="D356" s="316" t="s">
        <v>1991</v>
      </c>
      <c r="E356" s="315" t="s">
        <v>2606</v>
      </c>
      <c r="F356" s="315" t="s">
        <v>3532</v>
      </c>
      <c r="G356" s="312">
        <v>354</v>
      </c>
    </row>
    <row r="357" spans="1:7" ht="34.200000000000003" x14ac:dyDescent="0.25">
      <c r="A357" s="314" t="s">
        <v>298</v>
      </c>
      <c r="B357" s="315" t="s">
        <v>1114</v>
      </c>
      <c r="C357" s="315" t="s">
        <v>1288</v>
      </c>
      <c r="D357" s="316" t="s">
        <v>1993</v>
      </c>
      <c r="E357" s="315" t="s">
        <v>2607</v>
      </c>
      <c r="F357" s="315" t="s">
        <v>3533</v>
      </c>
      <c r="G357" s="315">
        <v>355</v>
      </c>
    </row>
    <row r="358" spans="1:7" ht="22.8" x14ac:dyDescent="0.25">
      <c r="A358" s="315" t="s">
        <v>36</v>
      </c>
      <c r="B358" s="315" t="s">
        <v>1022</v>
      </c>
      <c r="C358" s="315" t="s">
        <v>3301</v>
      </c>
      <c r="D358" s="316" t="s">
        <v>1994</v>
      </c>
      <c r="F358" s="315"/>
      <c r="G358" s="315">
        <v>356</v>
      </c>
    </row>
    <row r="359" spans="1:7" s="321" customFormat="1" ht="148.19999999999999" x14ac:dyDescent="0.25">
      <c r="A359" s="315" t="s">
        <v>480</v>
      </c>
      <c r="B359" s="315" t="s">
        <v>1145</v>
      </c>
      <c r="C359" s="315" t="s">
        <v>3335</v>
      </c>
      <c r="D359" s="316" t="s">
        <v>1995</v>
      </c>
      <c r="E359" s="315"/>
      <c r="F359" s="315"/>
      <c r="G359" s="312">
        <v>357</v>
      </c>
    </row>
    <row r="360" spans="1:7" s="321" customFormat="1" x14ac:dyDescent="0.25">
      <c r="A360" s="315" t="s">
        <v>57</v>
      </c>
      <c r="B360" s="315" t="s">
        <v>481</v>
      </c>
      <c r="C360" s="315" t="s">
        <v>1177</v>
      </c>
      <c r="D360" s="316" t="s">
        <v>1996</v>
      </c>
      <c r="E360" s="315"/>
      <c r="F360" s="315"/>
      <c r="G360" s="315">
        <v>358</v>
      </c>
    </row>
    <row r="361" spans="1:7" ht="136.80000000000001" x14ac:dyDescent="0.25">
      <c r="A361" s="312" t="s">
        <v>482</v>
      </c>
      <c r="B361" s="312" t="s">
        <v>1146</v>
      </c>
      <c r="C361" s="312" t="s">
        <v>3302</v>
      </c>
      <c r="D361" s="313" t="s">
        <v>1997</v>
      </c>
      <c r="F361" s="315"/>
      <c r="G361" s="315">
        <v>359</v>
      </c>
    </row>
    <row r="362" spans="1:7" ht="102.6" x14ac:dyDescent="0.25">
      <c r="A362" s="315" t="s">
        <v>182</v>
      </c>
      <c r="B362" s="315" t="s">
        <v>2372</v>
      </c>
      <c r="C362" s="315" t="s">
        <v>2857</v>
      </c>
      <c r="D362" s="316" t="s">
        <v>2992</v>
      </c>
      <c r="E362" s="315" t="s">
        <v>2608</v>
      </c>
      <c r="F362" s="315" t="s">
        <v>3534</v>
      </c>
      <c r="G362" s="312">
        <v>360</v>
      </c>
    </row>
    <row r="363" spans="1:7" ht="102.6" x14ac:dyDescent="0.25">
      <c r="A363" s="315" t="s">
        <v>183</v>
      </c>
      <c r="B363" s="315" t="s">
        <v>1023</v>
      </c>
      <c r="C363" s="315" t="s">
        <v>1241</v>
      </c>
      <c r="D363" s="316" t="s">
        <v>1998</v>
      </c>
      <c r="E363" s="315" t="s">
        <v>2609</v>
      </c>
      <c r="F363" s="315" t="s">
        <v>3535</v>
      </c>
      <c r="G363" s="315">
        <v>361</v>
      </c>
    </row>
    <row r="364" spans="1:7" ht="79.8" x14ac:dyDescent="0.25">
      <c r="A364" s="315" t="s">
        <v>184</v>
      </c>
      <c r="B364" s="315" t="s">
        <v>2373</v>
      </c>
      <c r="C364" s="315" t="s">
        <v>2858</v>
      </c>
      <c r="D364" s="316" t="s">
        <v>2993</v>
      </c>
      <c r="E364" s="315" t="s">
        <v>2610</v>
      </c>
      <c r="F364" s="315" t="s">
        <v>3536</v>
      </c>
      <c r="G364" s="315">
        <v>362</v>
      </c>
    </row>
    <row r="365" spans="1:7" ht="91.2" x14ac:dyDescent="0.25">
      <c r="A365" s="315" t="s">
        <v>185</v>
      </c>
      <c r="B365" s="315" t="s">
        <v>483</v>
      </c>
      <c r="C365" s="315" t="s">
        <v>3303</v>
      </c>
      <c r="D365" s="316" t="s">
        <v>1999</v>
      </c>
      <c r="E365" s="315" t="s">
        <v>2611</v>
      </c>
      <c r="F365" s="315" t="s">
        <v>3537</v>
      </c>
      <c r="G365" s="312">
        <v>363</v>
      </c>
    </row>
    <row r="366" spans="1:7" ht="114" x14ac:dyDescent="0.25">
      <c r="A366" s="315" t="s">
        <v>186</v>
      </c>
      <c r="B366" s="315" t="s">
        <v>2374</v>
      </c>
      <c r="C366" s="315" t="s">
        <v>2859</v>
      </c>
      <c r="D366" s="316" t="s">
        <v>2994</v>
      </c>
      <c r="E366" s="315" t="s">
        <v>2612</v>
      </c>
      <c r="F366" s="315" t="s">
        <v>3538</v>
      </c>
      <c r="G366" s="315">
        <v>364</v>
      </c>
    </row>
    <row r="367" spans="1:7" s="321" customFormat="1" ht="79.8" x14ac:dyDescent="0.25">
      <c r="A367" s="315" t="s">
        <v>187</v>
      </c>
      <c r="B367" s="315" t="s">
        <v>1024</v>
      </c>
      <c r="C367" s="315" t="s">
        <v>1242</v>
      </c>
      <c r="D367" s="316" t="s">
        <v>2000</v>
      </c>
      <c r="E367" s="315" t="s">
        <v>2613</v>
      </c>
      <c r="F367" s="315" t="s">
        <v>3539</v>
      </c>
      <c r="G367" s="315">
        <v>365</v>
      </c>
    </row>
    <row r="368" spans="1:7" x14ac:dyDescent="0.25">
      <c r="A368" s="315" t="s">
        <v>59</v>
      </c>
      <c r="B368" s="315" t="s">
        <v>484</v>
      </c>
      <c r="C368" s="315" t="s">
        <v>3304</v>
      </c>
      <c r="D368" s="316" t="s">
        <v>2001</v>
      </c>
      <c r="F368" s="315"/>
      <c r="G368" s="312">
        <v>366</v>
      </c>
    </row>
    <row r="369" spans="1:7" ht="102.6" x14ac:dyDescent="0.25">
      <c r="A369" s="315" t="s">
        <v>485</v>
      </c>
      <c r="B369" s="315" t="s">
        <v>486</v>
      </c>
      <c r="C369" s="315" t="s">
        <v>3337</v>
      </c>
      <c r="D369" s="316" t="s">
        <v>2002</v>
      </c>
      <c r="F369" s="315"/>
      <c r="G369" s="315">
        <v>367</v>
      </c>
    </row>
    <row r="370" spans="1:7" ht="148.19999999999999" x14ac:dyDescent="0.25">
      <c r="A370" s="315" t="s">
        <v>188</v>
      </c>
      <c r="B370" s="315" t="s">
        <v>487</v>
      </c>
      <c r="C370" s="315" t="s">
        <v>3305</v>
      </c>
      <c r="D370" s="316" t="s">
        <v>2003</v>
      </c>
      <c r="E370" s="315" t="s">
        <v>2614</v>
      </c>
      <c r="F370" s="315" t="s">
        <v>3540</v>
      </c>
      <c r="G370" s="315">
        <v>368</v>
      </c>
    </row>
    <row r="371" spans="1:7" ht="114" x14ac:dyDescent="0.25">
      <c r="A371" s="315" t="s">
        <v>189</v>
      </c>
      <c r="B371" s="315" t="s">
        <v>488</v>
      </c>
      <c r="C371" s="315" t="s">
        <v>3306</v>
      </c>
      <c r="D371" s="316" t="s">
        <v>2004</v>
      </c>
      <c r="E371" s="315" t="s">
        <v>2615</v>
      </c>
      <c r="F371" s="315" t="s">
        <v>3541</v>
      </c>
      <c r="G371" s="312">
        <v>369</v>
      </c>
    </row>
    <row r="372" spans="1:7" ht="216.6" x14ac:dyDescent="0.25">
      <c r="A372" s="312" t="s">
        <v>190</v>
      </c>
      <c r="B372" s="312" t="s">
        <v>2375</v>
      </c>
      <c r="C372" s="312" t="s">
        <v>3308</v>
      </c>
      <c r="D372" s="313" t="s">
        <v>2005</v>
      </c>
      <c r="E372" s="315" t="s">
        <v>2616</v>
      </c>
      <c r="F372" s="315" t="s">
        <v>3542</v>
      </c>
      <c r="G372" s="315">
        <v>370</v>
      </c>
    </row>
    <row r="373" spans="1:7" ht="79.8" x14ac:dyDescent="0.25">
      <c r="A373" s="315" t="s">
        <v>191</v>
      </c>
      <c r="B373" s="315" t="s">
        <v>1025</v>
      </c>
      <c r="C373" s="315" t="s">
        <v>3307</v>
      </c>
      <c r="D373" s="316" t="s">
        <v>2006</v>
      </c>
      <c r="E373" s="315" t="s">
        <v>2617</v>
      </c>
      <c r="F373" s="315" t="s">
        <v>3543</v>
      </c>
      <c r="G373" s="315">
        <v>371</v>
      </c>
    </row>
    <row r="374" spans="1:7" ht="79.8" x14ac:dyDescent="0.25">
      <c r="A374" s="315" t="s">
        <v>192</v>
      </c>
      <c r="B374" s="315" t="s">
        <v>1026</v>
      </c>
      <c r="C374" s="315" t="s">
        <v>3309</v>
      </c>
      <c r="D374" s="316" t="s">
        <v>2007</v>
      </c>
      <c r="E374" s="315" t="s">
        <v>2618</v>
      </c>
      <c r="F374" s="315" t="s">
        <v>3544</v>
      </c>
      <c r="G374" s="312">
        <v>372</v>
      </c>
    </row>
    <row r="375" spans="1:7" ht="79.8" x14ac:dyDescent="0.25">
      <c r="A375" s="315" t="s">
        <v>193</v>
      </c>
      <c r="B375" s="315" t="s">
        <v>2376</v>
      </c>
      <c r="C375" s="315" t="s">
        <v>3338</v>
      </c>
      <c r="D375" s="316" t="s">
        <v>2995</v>
      </c>
      <c r="E375" s="315" t="s">
        <v>2619</v>
      </c>
      <c r="F375" s="315" t="s">
        <v>3545</v>
      </c>
      <c r="G375" s="315">
        <v>373</v>
      </c>
    </row>
    <row r="376" spans="1:7" ht="114" x14ac:dyDescent="0.25">
      <c r="A376" s="315" t="s">
        <v>194</v>
      </c>
      <c r="B376" s="315" t="s">
        <v>2377</v>
      </c>
      <c r="C376" s="315" t="s">
        <v>3310</v>
      </c>
      <c r="D376" s="316" t="s">
        <v>2996</v>
      </c>
      <c r="E376" s="315" t="s">
        <v>2620</v>
      </c>
      <c r="F376" s="315" t="s">
        <v>3546</v>
      </c>
      <c r="G376" s="315">
        <v>374</v>
      </c>
    </row>
    <row r="377" spans="1:7" ht="79.8" x14ac:dyDescent="0.25">
      <c r="A377" s="315" t="s">
        <v>195</v>
      </c>
      <c r="B377" s="315" t="s">
        <v>1027</v>
      </c>
      <c r="C377" s="315" t="s">
        <v>3311</v>
      </c>
      <c r="D377" s="316" t="s">
        <v>2008</v>
      </c>
      <c r="E377" s="315" t="s">
        <v>2621</v>
      </c>
      <c r="F377" s="315" t="s">
        <v>3547</v>
      </c>
      <c r="G377" s="312">
        <v>375</v>
      </c>
    </row>
    <row r="378" spans="1:7" ht="79.8" x14ac:dyDescent="0.25">
      <c r="A378" s="315" t="s">
        <v>196</v>
      </c>
      <c r="B378" s="315" t="s">
        <v>2378</v>
      </c>
      <c r="C378" s="315" t="s">
        <v>3343</v>
      </c>
      <c r="D378" s="316" t="s">
        <v>2009</v>
      </c>
      <c r="E378" s="315" t="s">
        <v>2622</v>
      </c>
      <c r="F378" s="315" t="s">
        <v>3548</v>
      </c>
      <c r="G378" s="315">
        <v>376</v>
      </c>
    </row>
    <row r="379" spans="1:7" s="321" customFormat="1" x14ac:dyDescent="0.25">
      <c r="A379" s="315" t="s">
        <v>61</v>
      </c>
      <c r="B379" s="315" t="s">
        <v>489</v>
      </c>
      <c r="C379" s="315" t="s">
        <v>3339</v>
      </c>
      <c r="D379" s="316" t="s">
        <v>2010</v>
      </c>
      <c r="E379" s="315"/>
      <c r="F379" s="315"/>
      <c r="G379" s="315">
        <v>377</v>
      </c>
    </row>
    <row r="380" spans="1:7" ht="102.6" x14ac:dyDescent="0.25">
      <c r="A380" s="315" t="s">
        <v>490</v>
      </c>
      <c r="B380" s="315" t="s">
        <v>1147</v>
      </c>
      <c r="C380" s="315" t="s">
        <v>3344</v>
      </c>
      <c r="D380" s="316" t="s">
        <v>2011</v>
      </c>
      <c r="F380" s="315"/>
      <c r="G380" s="312">
        <v>378</v>
      </c>
    </row>
    <row r="381" spans="1:7" ht="91.2" x14ac:dyDescent="0.2">
      <c r="A381" s="315" t="s">
        <v>197</v>
      </c>
      <c r="B381" s="317" t="s">
        <v>2379</v>
      </c>
      <c r="C381" s="315" t="s">
        <v>3312</v>
      </c>
      <c r="D381" s="316" t="s">
        <v>2997</v>
      </c>
      <c r="E381" s="315" t="s">
        <v>2623</v>
      </c>
      <c r="F381" s="315" t="s">
        <v>3549</v>
      </c>
      <c r="G381" s="315">
        <v>379</v>
      </c>
    </row>
    <row r="382" spans="1:7" ht="136.80000000000001" x14ac:dyDescent="0.2">
      <c r="A382" s="315" t="s">
        <v>198</v>
      </c>
      <c r="B382" s="317" t="s">
        <v>2380</v>
      </c>
      <c r="C382" s="315" t="s">
        <v>3313</v>
      </c>
      <c r="D382" s="316" t="s">
        <v>2998</v>
      </c>
      <c r="E382" s="315" t="s">
        <v>2624</v>
      </c>
      <c r="F382" s="315" t="s">
        <v>3550</v>
      </c>
      <c r="G382" s="315">
        <v>380</v>
      </c>
    </row>
    <row r="383" spans="1:7" ht="91.2" x14ac:dyDescent="0.2">
      <c r="A383" s="315" t="s">
        <v>199</v>
      </c>
      <c r="B383" s="317" t="s">
        <v>1028</v>
      </c>
      <c r="C383" s="315" t="s">
        <v>3314</v>
      </c>
      <c r="D383" s="316" t="s">
        <v>2012</v>
      </c>
      <c r="E383" s="315" t="s">
        <v>2625</v>
      </c>
      <c r="F383" s="315" t="s">
        <v>3551</v>
      </c>
      <c r="G383" s="312">
        <v>381</v>
      </c>
    </row>
    <row r="384" spans="1:7" ht="296.39999999999998" x14ac:dyDescent="0.2">
      <c r="A384" s="315" t="s">
        <v>200</v>
      </c>
      <c r="B384" s="317" t="s">
        <v>1029</v>
      </c>
      <c r="C384" s="315" t="s">
        <v>3342</v>
      </c>
      <c r="D384" s="316" t="s">
        <v>2013</v>
      </c>
      <c r="E384" s="315" t="s">
        <v>2626</v>
      </c>
      <c r="F384" s="315" t="s">
        <v>3552</v>
      </c>
      <c r="G384" s="315">
        <v>382</v>
      </c>
    </row>
    <row r="385" spans="1:7" ht="148.19999999999999" x14ac:dyDescent="0.2">
      <c r="A385" s="312" t="s">
        <v>201</v>
      </c>
      <c r="B385" s="318" t="s">
        <v>2381</v>
      </c>
      <c r="C385" s="312" t="s">
        <v>3315</v>
      </c>
      <c r="D385" s="313" t="s">
        <v>2014</v>
      </c>
      <c r="E385" s="315" t="s">
        <v>2627</v>
      </c>
      <c r="F385" s="315" t="s">
        <v>3553</v>
      </c>
      <c r="G385" s="315">
        <v>383</v>
      </c>
    </row>
    <row r="386" spans="1:7" ht="171" x14ac:dyDescent="0.2">
      <c r="A386" s="315" t="s">
        <v>202</v>
      </c>
      <c r="B386" s="317" t="s">
        <v>2382</v>
      </c>
      <c r="C386" s="315" t="s">
        <v>3316</v>
      </c>
      <c r="D386" s="316" t="s">
        <v>2999</v>
      </c>
      <c r="E386" s="315" t="s">
        <v>2628</v>
      </c>
      <c r="F386" s="315" t="s">
        <v>3554</v>
      </c>
      <c r="G386" s="312">
        <v>384</v>
      </c>
    </row>
    <row r="387" spans="1:7" ht="205.2" x14ac:dyDescent="0.2">
      <c r="A387" s="315" t="s">
        <v>203</v>
      </c>
      <c r="B387" s="317" t="s">
        <v>2383</v>
      </c>
      <c r="C387" s="315" t="s">
        <v>3317</v>
      </c>
      <c r="D387" s="316" t="s">
        <v>2015</v>
      </c>
      <c r="E387" s="315" t="s">
        <v>2629</v>
      </c>
      <c r="F387" s="315" t="s">
        <v>3555</v>
      </c>
      <c r="G387" s="315">
        <v>385</v>
      </c>
    </row>
    <row r="388" spans="1:7" s="324" customFormat="1" ht="102.6" x14ac:dyDescent="0.2">
      <c r="A388" s="315" t="s">
        <v>204</v>
      </c>
      <c r="B388" s="317" t="s">
        <v>2384</v>
      </c>
      <c r="C388" s="315" t="s">
        <v>3340</v>
      </c>
      <c r="D388" s="316" t="s">
        <v>3000</v>
      </c>
      <c r="E388" s="315" t="s">
        <v>2630</v>
      </c>
      <c r="F388" s="315" t="s">
        <v>3556</v>
      </c>
      <c r="G388" s="315">
        <v>386</v>
      </c>
    </row>
    <row r="389" spans="1:7" s="321" customFormat="1" ht="193.8" x14ac:dyDescent="0.2">
      <c r="A389" s="315" t="s">
        <v>205</v>
      </c>
      <c r="B389" s="317" t="s">
        <v>2385</v>
      </c>
      <c r="C389" s="315" t="s">
        <v>3318</v>
      </c>
      <c r="D389" s="316" t="s">
        <v>3001</v>
      </c>
      <c r="E389" s="315" t="s">
        <v>2631</v>
      </c>
      <c r="F389" s="315" t="s">
        <v>3557</v>
      </c>
      <c r="G389" s="312">
        <v>387</v>
      </c>
    </row>
    <row r="390" spans="1:7" ht="91.2" x14ac:dyDescent="0.2">
      <c r="A390" s="315" t="s">
        <v>206</v>
      </c>
      <c r="B390" s="317" t="s">
        <v>2386</v>
      </c>
      <c r="C390" s="315" t="s">
        <v>3319</v>
      </c>
      <c r="D390" s="316" t="s">
        <v>2016</v>
      </c>
      <c r="E390" s="315" t="s">
        <v>2632</v>
      </c>
      <c r="F390" s="315" t="s">
        <v>3558</v>
      </c>
      <c r="G390" s="315">
        <v>388</v>
      </c>
    </row>
    <row r="391" spans="1:7" ht="91.2" x14ac:dyDescent="0.2">
      <c r="A391" s="315" t="s">
        <v>876</v>
      </c>
      <c r="B391" s="317" t="s">
        <v>2387</v>
      </c>
      <c r="C391" s="315" t="s">
        <v>3320</v>
      </c>
      <c r="D391" s="316" t="s">
        <v>3002</v>
      </c>
      <c r="E391" s="315" t="s">
        <v>2633</v>
      </c>
      <c r="F391" s="315" t="s">
        <v>3559</v>
      </c>
      <c r="G391" s="315">
        <v>389</v>
      </c>
    </row>
    <row r="392" spans="1:7" ht="102.6" x14ac:dyDescent="0.2">
      <c r="A392" s="315" t="s">
        <v>2270</v>
      </c>
      <c r="B392" s="317" t="s">
        <v>2388</v>
      </c>
      <c r="C392" s="315" t="s">
        <v>3321</v>
      </c>
      <c r="D392" s="316" t="s">
        <v>3003</v>
      </c>
      <c r="E392" s="315" t="s">
        <v>2634</v>
      </c>
      <c r="F392" s="315" t="s">
        <v>3560</v>
      </c>
      <c r="G392" s="312">
        <v>390</v>
      </c>
    </row>
    <row r="393" spans="1:7" x14ac:dyDescent="0.2">
      <c r="A393" s="319" t="s">
        <v>63</v>
      </c>
      <c r="B393" s="317" t="s">
        <v>444</v>
      </c>
      <c r="C393" s="315" t="s">
        <v>1178</v>
      </c>
      <c r="D393" s="316" t="s">
        <v>2017</v>
      </c>
      <c r="F393" s="315"/>
      <c r="G393" s="315">
        <v>391</v>
      </c>
    </row>
    <row r="394" spans="1:7" ht="108" customHeight="1" x14ac:dyDescent="0.2">
      <c r="A394" s="319" t="s">
        <v>491</v>
      </c>
      <c r="B394" s="315" t="s">
        <v>1148</v>
      </c>
      <c r="C394" s="358" t="s">
        <v>3322</v>
      </c>
      <c r="D394" s="514" t="s">
        <v>3341</v>
      </c>
      <c r="F394" s="315"/>
      <c r="G394" s="315">
        <v>392</v>
      </c>
    </row>
    <row r="395" spans="1:7" ht="125.4" x14ac:dyDescent="0.2">
      <c r="A395" s="319" t="s">
        <v>207</v>
      </c>
      <c r="B395" s="317" t="s">
        <v>1030</v>
      </c>
      <c r="C395" s="315" t="s">
        <v>3323</v>
      </c>
      <c r="D395" s="316" t="s">
        <v>2018</v>
      </c>
      <c r="E395" s="315" t="s">
        <v>2635</v>
      </c>
      <c r="F395" s="315" t="s">
        <v>3561</v>
      </c>
      <c r="G395" s="312">
        <v>393</v>
      </c>
    </row>
    <row r="396" spans="1:7" s="321" customFormat="1" ht="239.4" x14ac:dyDescent="0.2">
      <c r="A396" s="319" t="s">
        <v>208</v>
      </c>
      <c r="B396" s="317" t="s">
        <v>1031</v>
      </c>
      <c r="C396" s="315" t="s">
        <v>1586</v>
      </c>
      <c r="D396" s="316" t="s">
        <v>2019</v>
      </c>
      <c r="E396" s="315" t="s">
        <v>2636</v>
      </c>
      <c r="F396" s="315" t="s">
        <v>3562</v>
      </c>
      <c r="G396" s="315">
        <v>394</v>
      </c>
    </row>
    <row r="397" spans="1:7" ht="159.6" x14ac:dyDescent="0.2">
      <c r="A397" s="319" t="s">
        <v>209</v>
      </c>
      <c r="B397" s="317" t="s">
        <v>1032</v>
      </c>
      <c r="C397" s="315" t="s">
        <v>1587</v>
      </c>
      <c r="D397" s="316" t="s">
        <v>2020</v>
      </c>
      <c r="E397" s="315" t="s">
        <v>2637</v>
      </c>
      <c r="F397" s="315" t="s">
        <v>3563</v>
      </c>
      <c r="G397" s="315">
        <v>395</v>
      </c>
    </row>
    <row r="398" spans="1:7" ht="136.80000000000001" x14ac:dyDescent="0.2">
      <c r="A398" s="319" t="s">
        <v>210</v>
      </c>
      <c r="B398" s="317" t="s">
        <v>2389</v>
      </c>
      <c r="C398" s="315" t="s">
        <v>3324</v>
      </c>
      <c r="D398" s="316" t="s">
        <v>3004</v>
      </c>
      <c r="E398" s="315" t="s">
        <v>3359</v>
      </c>
      <c r="F398" s="315" t="s">
        <v>3564</v>
      </c>
      <c r="G398" s="312">
        <v>396</v>
      </c>
    </row>
    <row r="399" spans="1:7" ht="171" x14ac:dyDescent="0.2">
      <c r="A399" s="319" t="s">
        <v>211</v>
      </c>
      <c r="B399" s="317" t="s">
        <v>446</v>
      </c>
      <c r="C399" s="315" t="s">
        <v>1243</v>
      </c>
      <c r="D399" s="316" t="s">
        <v>2021</v>
      </c>
      <c r="E399" s="315" t="s">
        <v>2638</v>
      </c>
      <c r="F399" s="315" t="s">
        <v>3565</v>
      </c>
      <c r="G399" s="315">
        <v>397</v>
      </c>
    </row>
    <row r="400" spans="1:7" ht="136.80000000000001" x14ac:dyDescent="0.2">
      <c r="A400" s="319" t="s">
        <v>212</v>
      </c>
      <c r="B400" s="317" t="s">
        <v>2390</v>
      </c>
      <c r="C400" s="315" t="s">
        <v>2860</v>
      </c>
      <c r="D400" s="316" t="s">
        <v>3005</v>
      </c>
      <c r="E400" s="315" t="s">
        <v>2639</v>
      </c>
      <c r="F400" s="315" t="s">
        <v>3566</v>
      </c>
      <c r="G400" s="315">
        <v>398</v>
      </c>
    </row>
    <row r="401" spans="1:7" ht="114" x14ac:dyDescent="0.2">
      <c r="A401" s="319" t="s">
        <v>213</v>
      </c>
      <c r="B401" s="317" t="s">
        <v>2391</v>
      </c>
      <c r="C401" s="315" t="s">
        <v>2861</v>
      </c>
      <c r="D401" s="316" t="s">
        <v>3006</v>
      </c>
      <c r="E401" s="315" t="s">
        <v>2640</v>
      </c>
      <c r="F401" s="315" t="s">
        <v>3567</v>
      </c>
      <c r="G401" s="312">
        <v>399</v>
      </c>
    </row>
    <row r="402" spans="1:7" ht="45.6" x14ac:dyDescent="0.2">
      <c r="A402" s="319" t="s">
        <v>877</v>
      </c>
      <c r="B402" s="317" t="s">
        <v>1036</v>
      </c>
      <c r="C402" s="315" t="s">
        <v>3325</v>
      </c>
      <c r="D402" s="316" t="s">
        <v>2024</v>
      </c>
      <c r="E402" s="315" t="s">
        <v>2641</v>
      </c>
      <c r="F402" s="315" t="s">
        <v>3568</v>
      </c>
      <c r="G402" s="315">
        <v>400</v>
      </c>
    </row>
    <row r="403" spans="1:7" ht="205.2" x14ac:dyDescent="0.2">
      <c r="A403" s="319" t="s">
        <v>878</v>
      </c>
      <c r="B403" s="317" t="s">
        <v>1033</v>
      </c>
      <c r="C403" s="315" t="s">
        <v>1244</v>
      </c>
      <c r="D403" s="316" t="s">
        <v>2022</v>
      </c>
      <c r="E403" s="315" t="s">
        <v>2642</v>
      </c>
      <c r="F403" s="315" t="s">
        <v>3569</v>
      </c>
      <c r="G403" s="315">
        <v>401</v>
      </c>
    </row>
    <row r="404" spans="1:7" ht="91.2" x14ac:dyDescent="0.2">
      <c r="A404" s="320" t="s">
        <v>879</v>
      </c>
      <c r="B404" s="318" t="s">
        <v>2392</v>
      </c>
      <c r="C404" s="312" t="s">
        <v>2862</v>
      </c>
      <c r="D404" s="313" t="s">
        <v>3007</v>
      </c>
      <c r="E404" s="315" t="s">
        <v>2643</v>
      </c>
      <c r="F404" s="315" t="s">
        <v>3570</v>
      </c>
      <c r="G404" s="312">
        <v>402</v>
      </c>
    </row>
    <row r="405" spans="1:7" ht="68.400000000000006" x14ac:dyDescent="0.2">
      <c r="A405" s="319" t="s">
        <v>880</v>
      </c>
      <c r="B405" s="315" t="s">
        <v>1034</v>
      </c>
      <c r="C405" s="315" t="s">
        <v>2863</v>
      </c>
      <c r="D405" s="316" t="s">
        <v>3008</v>
      </c>
      <c r="E405" s="315" t="s">
        <v>2644</v>
      </c>
      <c r="F405" s="315" t="s">
        <v>3571</v>
      </c>
      <c r="G405" s="315">
        <v>403</v>
      </c>
    </row>
    <row r="406" spans="1:7" ht="159.6" x14ac:dyDescent="0.2">
      <c r="A406" s="319" t="s">
        <v>881</v>
      </c>
      <c r="B406" s="317" t="s">
        <v>1035</v>
      </c>
      <c r="C406" s="315" t="s">
        <v>1352</v>
      </c>
      <c r="D406" s="316" t="s">
        <v>2023</v>
      </c>
      <c r="E406" s="315" t="s">
        <v>2645</v>
      </c>
      <c r="F406" s="315" t="s">
        <v>3572</v>
      </c>
      <c r="G406" s="315">
        <v>404</v>
      </c>
    </row>
    <row r="407" spans="1:7" ht="159.6" x14ac:dyDescent="0.2">
      <c r="A407" s="319" t="s">
        <v>882</v>
      </c>
      <c r="B407" s="317" t="s">
        <v>2393</v>
      </c>
      <c r="C407" s="315" t="s">
        <v>2864</v>
      </c>
      <c r="D407" s="316" t="s">
        <v>3009</v>
      </c>
      <c r="E407" s="315" t="s">
        <v>3360</v>
      </c>
      <c r="F407" s="315" t="s">
        <v>3573</v>
      </c>
      <c r="G407" s="312">
        <v>405</v>
      </c>
    </row>
    <row r="408" spans="1:7" ht="68.400000000000006" x14ac:dyDescent="0.2">
      <c r="A408" s="319" t="s">
        <v>883</v>
      </c>
      <c r="B408" s="317" t="s">
        <v>2394</v>
      </c>
      <c r="C408" s="315" t="s">
        <v>2865</v>
      </c>
      <c r="D408" s="316" t="s">
        <v>3010</v>
      </c>
      <c r="E408" s="315" t="s">
        <v>2646</v>
      </c>
      <c r="F408" s="315" t="s">
        <v>3574</v>
      </c>
      <c r="G408" s="315">
        <v>406</v>
      </c>
    </row>
    <row r="409" spans="1:7" ht="148.19999999999999" x14ac:dyDescent="0.2">
      <c r="A409" s="319" t="s">
        <v>884</v>
      </c>
      <c r="B409" s="317" t="s">
        <v>447</v>
      </c>
      <c r="C409" s="315" t="s">
        <v>1245</v>
      </c>
      <c r="D409" s="316" t="s">
        <v>2025</v>
      </c>
      <c r="E409" s="315" t="s">
        <v>2647</v>
      </c>
      <c r="F409" s="315" t="s">
        <v>3575</v>
      </c>
      <c r="G409" s="315">
        <v>407</v>
      </c>
    </row>
    <row r="410" spans="1:7" ht="159.6" x14ac:dyDescent="0.2">
      <c r="A410" s="319" t="s">
        <v>885</v>
      </c>
      <c r="B410" s="317" t="s">
        <v>448</v>
      </c>
      <c r="C410" s="315" t="s">
        <v>2866</v>
      </c>
      <c r="D410" s="316" t="s">
        <v>3011</v>
      </c>
      <c r="E410" s="315" t="s">
        <v>2648</v>
      </c>
      <c r="F410" s="315" t="s">
        <v>3576</v>
      </c>
      <c r="G410" s="312">
        <v>408</v>
      </c>
    </row>
    <row r="411" spans="1:7" x14ac:dyDescent="0.2">
      <c r="A411" s="319" t="s">
        <v>920</v>
      </c>
      <c r="B411" s="317" t="s">
        <v>334</v>
      </c>
      <c r="C411" s="315" t="s">
        <v>643</v>
      </c>
      <c r="D411" s="316" t="s">
        <v>1756</v>
      </c>
      <c r="F411" s="315"/>
      <c r="G411" s="315">
        <v>409</v>
      </c>
    </row>
    <row r="412" spans="1:7" ht="79.8" x14ac:dyDescent="0.25">
      <c r="A412" s="311" t="s">
        <v>1140</v>
      </c>
      <c r="B412" s="312" t="s">
        <v>336</v>
      </c>
      <c r="C412" s="312" t="s">
        <v>761</v>
      </c>
      <c r="D412" s="313" t="s">
        <v>1757</v>
      </c>
      <c r="F412" s="315"/>
      <c r="G412" s="315">
        <v>410</v>
      </c>
    </row>
    <row r="413" spans="1:7" ht="159.6" x14ac:dyDescent="0.25">
      <c r="A413" s="314" t="s">
        <v>887</v>
      </c>
      <c r="B413" s="315" t="s">
        <v>1037</v>
      </c>
      <c r="C413" s="315" t="s">
        <v>1246</v>
      </c>
      <c r="D413" s="316" t="s">
        <v>2026</v>
      </c>
      <c r="E413" s="315" t="s">
        <v>2649</v>
      </c>
      <c r="F413" s="315" t="s">
        <v>3577</v>
      </c>
      <c r="G413" s="312">
        <v>411</v>
      </c>
    </row>
    <row r="414" spans="1:7" ht="239.4" x14ac:dyDescent="0.25">
      <c r="A414" s="311" t="s">
        <v>888</v>
      </c>
      <c r="B414" s="312" t="s">
        <v>492</v>
      </c>
      <c r="C414" s="312" t="s">
        <v>1247</v>
      </c>
      <c r="D414" s="313" t="s">
        <v>2027</v>
      </c>
      <c r="E414" s="315" t="s">
        <v>2650</v>
      </c>
      <c r="F414" s="315" t="s">
        <v>3578</v>
      </c>
      <c r="G414" s="315">
        <v>412</v>
      </c>
    </row>
    <row r="415" spans="1:7" ht="148.19999999999999" x14ac:dyDescent="0.25">
      <c r="A415" s="314" t="s">
        <v>889</v>
      </c>
      <c r="B415" s="315" t="s">
        <v>1038</v>
      </c>
      <c r="C415" s="315" t="s">
        <v>1659</v>
      </c>
      <c r="D415" s="316" t="s">
        <v>2028</v>
      </c>
      <c r="E415" s="315" t="s">
        <v>2651</v>
      </c>
      <c r="F415" s="315" t="s">
        <v>3579</v>
      </c>
      <c r="G415" s="315">
        <v>413</v>
      </c>
    </row>
    <row r="416" spans="1:7" ht="125.4" x14ac:dyDescent="0.25">
      <c r="A416" s="314" t="s">
        <v>890</v>
      </c>
      <c r="B416" s="315" t="s">
        <v>1039</v>
      </c>
      <c r="C416" s="315" t="s">
        <v>2867</v>
      </c>
      <c r="D416" s="316" t="s">
        <v>3012</v>
      </c>
      <c r="E416" s="315" t="s">
        <v>2652</v>
      </c>
      <c r="F416" s="315" t="s">
        <v>3580</v>
      </c>
      <c r="G416" s="312">
        <v>414</v>
      </c>
    </row>
    <row r="417" spans="1:7" ht="171" x14ac:dyDescent="0.25">
      <c r="A417" s="314" t="s">
        <v>891</v>
      </c>
      <c r="B417" s="315" t="s">
        <v>493</v>
      </c>
      <c r="C417" s="315" t="s">
        <v>1248</v>
      </c>
      <c r="D417" s="316" t="s">
        <v>2029</v>
      </c>
      <c r="E417" s="315" t="s">
        <v>2653</v>
      </c>
      <c r="F417" s="315" t="s">
        <v>3581</v>
      </c>
      <c r="G417" s="315">
        <v>415</v>
      </c>
    </row>
    <row r="418" spans="1:7" ht="34.200000000000003" x14ac:dyDescent="0.25">
      <c r="A418" s="314" t="s">
        <v>892</v>
      </c>
      <c r="B418" s="315" t="s">
        <v>1040</v>
      </c>
      <c r="C418" s="315" t="s">
        <v>1249</v>
      </c>
      <c r="D418" s="316" t="s">
        <v>2030</v>
      </c>
      <c r="E418" s="315" t="s">
        <v>2654</v>
      </c>
      <c r="F418" s="315" t="s">
        <v>3582</v>
      </c>
      <c r="G418" s="315">
        <v>416</v>
      </c>
    </row>
    <row r="419" spans="1:7" x14ac:dyDescent="0.25">
      <c r="A419" s="314" t="s">
        <v>0</v>
      </c>
      <c r="B419" s="315" t="s">
        <v>972</v>
      </c>
      <c r="C419" s="315" t="s">
        <v>1339</v>
      </c>
      <c r="D419" s="316" t="s">
        <v>2031</v>
      </c>
      <c r="F419" s="315"/>
      <c r="G419" s="312">
        <v>417</v>
      </c>
    </row>
    <row r="420" spans="1:7" s="324" customFormat="1" ht="125.4" x14ac:dyDescent="0.2">
      <c r="A420" s="314" t="s">
        <v>331</v>
      </c>
      <c r="B420" s="315" t="s">
        <v>1135</v>
      </c>
      <c r="C420" s="315" t="s">
        <v>765</v>
      </c>
      <c r="D420" s="316" t="s">
        <v>2032</v>
      </c>
      <c r="E420" s="315"/>
      <c r="F420" s="315"/>
      <c r="G420" s="315">
        <v>418</v>
      </c>
    </row>
    <row r="421" spans="1:7" ht="22.8" x14ac:dyDescent="0.25">
      <c r="A421" s="314" t="s">
        <v>7</v>
      </c>
      <c r="B421" s="315" t="s">
        <v>1117</v>
      </c>
      <c r="C421" s="315" t="s">
        <v>1646</v>
      </c>
      <c r="D421" s="316" t="s">
        <v>2033</v>
      </c>
      <c r="F421" s="315"/>
      <c r="G421" s="315">
        <v>419</v>
      </c>
    </row>
    <row r="422" spans="1:7" s="321" customFormat="1" ht="250.8" x14ac:dyDescent="0.25">
      <c r="A422" s="311" t="s">
        <v>332</v>
      </c>
      <c r="B422" s="315" t="s">
        <v>1136</v>
      </c>
      <c r="C422" s="315" t="s">
        <v>1682</v>
      </c>
      <c r="D422" s="316" t="s">
        <v>2034</v>
      </c>
      <c r="E422" s="315"/>
      <c r="F422" s="315"/>
      <c r="G422" s="312">
        <v>420</v>
      </c>
    </row>
    <row r="423" spans="1:7" ht="125.4" x14ac:dyDescent="0.25">
      <c r="A423" s="314" t="s">
        <v>8</v>
      </c>
      <c r="B423" s="315" t="s">
        <v>973</v>
      </c>
      <c r="C423" s="315" t="s">
        <v>1683</v>
      </c>
      <c r="D423" s="315" t="s">
        <v>2035</v>
      </c>
      <c r="E423" s="315" t="s">
        <v>2655</v>
      </c>
      <c r="F423" s="315" t="s">
        <v>3583</v>
      </c>
      <c r="G423" s="315">
        <v>421</v>
      </c>
    </row>
    <row r="424" spans="1:7" s="321" customFormat="1" ht="91.2" x14ac:dyDescent="0.25">
      <c r="A424" s="314" t="s">
        <v>9</v>
      </c>
      <c r="B424" s="315" t="s">
        <v>2395</v>
      </c>
      <c r="C424" s="315" t="s">
        <v>2868</v>
      </c>
      <c r="D424" s="316" t="s">
        <v>2036</v>
      </c>
      <c r="E424" s="315" t="s">
        <v>2656</v>
      </c>
      <c r="F424" s="315" t="s">
        <v>3584</v>
      </c>
      <c r="G424" s="315">
        <v>422</v>
      </c>
    </row>
    <row r="425" spans="1:7" s="321" customFormat="1" ht="68.400000000000006" x14ac:dyDescent="0.25">
      <c r="A425" s="314" t="s">
        <v>10</v>
      </c>
      <c r="B425" s="315" t="s">
        <v>2396</v>
      </c>
      <c r="C425" s="315" t="s">
        <v>2869</v>
      </c>
      <c r="D425" s="316" t="s">
        <v>3013</v>
      </c>
      <c r="E425" s="315" t="s">
        <v>2657</v>
      </c>
      <c r="F425" s="315" t="s">
        <v>3585</v>
      </c>
      <c r="G425" s="312">
        <v>423</v>
      </c>
    </row>
    <row r="426" spans="1:7" s="321" customFormat="1" ht="102.6" x14ac:dyDescent="0.25">
      <c r="A426" s="314" t="s">
        <v>12</v>
      </c>
      <c r="B426" s="315" t="s">
        <v>974</v>
      </c>
      <c r="C426" s="315" t="s">
        <v>1204</v>
      </c>
      <c r="D426" s="316" t="s">
        <v>2037</v>
      </c>
      <c r="E426" s="315" t="s">
        <v>2658</v>
      </c>
      <c r="F426" s="315" t="s">
        <v>3586</v>
      </c>
      <c r="G426" s="315">
        <v>424</v>
      </c>
    </row>
    <row r="427" spans="1:7" s="321" customFormat="1" ht="91.2" x14ac:dyDescent="0.25">
      <c r="A427" s="314" t="s">
        <v>14</v>
      </c>
      <c r="B427" s="315" t="s">
        <v>975</v>
      </c>
      <c r="C427" s="315" t="s">
        <v>1684</v>
      </c>
      <c r="D427" s="316" t="s">
        <v>2038</v>
      </c>
      <c r="E427" s="315" t="s">
        <v>2659</v>
      </c>
      <c r="F427" s="315" t="s">
        <v>3587</v>
      </c>
      <c r="G427" s="315">
        <v>425</v>
      </c>
    </row>
    <row r="428" spans="1:7" ht="79.8" x14ac:dyDescent="0.25">
      <c r="A428" s="314" t="s">
        <v>16</v>
      </c>
      <c r="B428" s="315" t="s">
        <v>2397</v>
      </c>
      <c r="C428" s="315" t="s">
        <v>2870</v>
      </c>
      <c r="D428" s="316" t="s">
        <v>3014</v>
      </c>
      <c r="E428" s="315" t="s">
        <v>2660</v>
      </c>
      <c r="F428" s="315" t="s">
        <v>3588</v>
      </c>
      <c r="G428" s="312">
        <v>426</v>
      </c>
    </row>
    <row r="429" spans="1:7" ht="148.19999999999999" x14ac:dyDescent="0.25">
      <c r="A429" s="314" t="s">
        <v>18</v>
      </c>
      <c r="B429" s="315" t="s">
        <v>2398</v>
      </c>
      <c r="C429" s="315" t="s">
        <v>2871</v>
      </c>
      <c r="D429" s="316" t="s">
        <v>3015</v>
      </c>
      <c r="E429" s="315" t="s">
        <v>2661</v>
      </c>
      <c r="F429" s="315" t="s">
        <v>3589</v>
      </c>
      <c r="G429" s="315">
        <v>427</v>
      </c>
    </row>
    <row r="430" spans="1:7" ht="114" x14ac:dyDescent="0.25">
      <c r="A430" s="314" t="s">
        <v>20</v>
      </c>
      <c r="B430" s="315" t="s">
        <v>2399</v>
      </c>
      <c r="C430" s="315" t="s">
        <v>2872</v>
      </c>
      <c r="D430" s="316" t="s">
        <v>3016</v>
      </c>
      <c r="E430" s="315" t="s">
        <v>2662</v>
      </c>
      <c r="F430" s="315" t="s">
        <v>3590</v>
      </c>
      <c r="G430" s="315">
        <v>428</v>
      </c>
    </row>
    <row r="431" spans="1:7" x14ac:dyDescent="0.25">
      <c r="A431" s="314" t="s">
        <v>11</v>
      </c>
      <c r="B431" s="315" t="s">
        <v>1120</v>
      </c>
      <c r="C431" s="315" t="s">
        <v>1170</v>
      </c>
      <c r="D431" s="316" t="s">
        <v>2039</v>
      </c>
      <c r="F431" s="315"/>
      <c r="G431" s="312">
        <v>429</v>
      </c>
    </row>
    <row r="432" spans="1:7" ht="159.6" x14ac:dyDescent="0.25">
      <c r="A432" s="314" t="s">
        <v>333</v>
      </c>
      <c r="B432" s="315" t="s">
        <v>1137</v>
      </c>
      <c r="C432" s="315" t="s">
        <v>703</v>
      </c>
      <c r="D432" s="316" t="s">
        <v>2040</v>
      </c>
      <c r="F432" s="315"/>
      <c r="G432" s="315">
        <v>430</v>
      </c>
    </row>
    <row r="433" spans="1:7" ht="68.400000000000006" x14ac:dyDescent="0.25">
      <c r="A433" s="314" t="s">
        <v>25</v>
      </c>
      <c r="B433" s="315" t="s">
        <v>976</v>
      </c>
      <c r="C433" s="315" t="s">
        <v>1588</v>
      </c>
      <c r="D433" s="316" t="s">
        <v>2041</v>
      </c>
      <c r="E433" s="315" t="s">
        <v>2663</v>
      </c>
      <c r="F433" s="315" t="s">
        <v>3591</v>
      </c>
      <c r="G433" s="315">
        <v>431</v>
      </c>
    </row>
    <row r="434" spans="1:7" ht="91.2" x14ac:dyDescent="0.25">
      <c r="A434" s="314" t="s">
        <v>27</v>
      </c>
      <c r="B434" s="315" t="s">
        <v>2400</v>
      </c>
      <c r="C434" s="315" t="s">
        <v>2873</v>
      </c>
      <c r="D434" s="316" t="s">
        <v>3017</v>
      </c>
      <c r="E434" s="315" t="s">
        <v>2664</v>
      </c>
      <c r="F434" s="315" t="s">
        <v>3592</v>
      </c>
      <c r="G434" s="312">
        <v>432</v>
      </c>
    </row>
    <row r="435" spans="1:7" ht="79.8" x14ac:dyDescent="0.25">
      <c r="A435" s="314" t="s">
        <v>29</v>
      </c>
      <c r="B435" s="315" t="s">
        <v>978</v>
      </c>
      <c r="C435" s="315" t="s">
        <v>2874</v>
      </c>
      <c r="D435" s="316" t="s">
        <v>3018</v>
      </c>
      <c r="E435" s="315" t="s">
        <v>2665</v>
      </c>
      <c r="F435" s="315" t="s">
        <v>3593</v>
      </c>
      <c r="G435" s="315">
        <v>433</v>
      </c>
    </row>
    <row r="436" spans="1:7" ht="102.6" x14ac:dyDescent="0.25">
      <c r="A436" s="314" t="s">
        <v>32</v>
      </c>
      <c r="B436" s="315" t="s">
        <v>977</v>
      </c>
      <c r="C436" s="315" t="s">
        <v>1205</v>
      </c>
      <c r="D436" s="316" t="s">
        <v>2042</v>
      </c>
      <c r="E436" s="315" t="s">
        <v>2666</v>
      </c>
      <c r="F436" s="315" t="s">
        <v>3594</v>
      </c>
      <c r="G436" s="315">
        <v>434</v>
      </c>
    </row>
    <row r="437" spans="1:7" ht="91.2" x14ac:dyDescent="0.25">
      <c r="A437" s="311" t="s">
        <v>35</v>
      </c>
      <c r="B437" s="312" t="s">
        <v>979</v>
      </c>
      <c r="C437" s="312" t="s">
        <v>1206</v>
      </c>
      <c r="D437" s="313" t="s">
        <v>2043</v>
      </c>
      <c r="E437" s="315" t="s">
        <v>2667</v>
      </c>
      <c r="F437" s="315" t="s">
        <v>3595</v>
      </c>
      <c r="G437" s="312">
        <v>435</v>
      </c>
    </row>
    <row r="438" spans="1:7" ht="148.19999999999999" x14ac:dyDescent="0.25">
      <c r="A438" s="314" t="s">
        <v>847</v>
      </c>
      <c r="B438" s="315" t="s">
        <v>980</v>
      </c>
      <c r="C438" s="315" t="s">
        <v>1207</v>
      </c>
      <c r="D438" s="316" t="s">
        <v>2044</v>
      </c>
      <c r="E438" s="315" t="s">
        <v>2668</v>
      </c>
      <c r="F438" s="315" t="s">
        <v>3596</v>
      </c>
      <c r="G438" s="315">
        <v>436</v>
      </c>
    </row>
    <row r="439" spans="1:7" ht="102.6" x14ac:dyDescent="0.25">
      <c r="A439" s="314" t="s">
        <v>848</v>
      </c>
      <c r="B439" s="315" t="s">
        <v>981</v>
      </c>
      <c r="C439" s="315" t="s">
        <v>1589</v>
      </c>
      <c r="D439" s="316" t="s">
        <v>2045</v>
      </c>
      <c r="E439" s="315" t="s">
        <v>2669</v>
      </c>
      <c r="F439" s="315" t="s">
        <v>3597</v>
      </c>
      <c r="G439" s="315">
        <v>437</v>
      </c>
    </row>
    <row r="440" spans="1:7" ht="91.2" x14ac:dyDescent="0.25">
      <c r="A440" s="314" t="s">
        <v>849</v>
      </c>
      <c r="B440" s="315" t="s">
        <v>2401</v>
      </c>
      <c r="C440" s="315" t="s">
        <v>2875</v>
      </c>
      <c r="D440" s="316" t="s">
        <v>3019</v>
      </c>
      <c r="E440" s="315" t="s">
        <v>2670</v>
      </c>
      <c r="F440" s="315" t="s">
        <v>3598</v>
      </c>
      <c r="G440" s="312">
        <v>438</v>
      </c>
    </row>
    <row r="441" spans="1:7" s="321" customFormat="1" ht="102.6" x14ac:dyDescent="0.25">
      <c r="A441" s="314" t="s">
        <v>850</v>
      </c>
      <c r="B441" s="315" t="s">
        <v>2402</v>
      </c>
      <c r="C441" s="315" t="s">
        <v>2876</v>
      </c>
      <c r="D441" s="316" t="s">
        <v>2046</v>
      </c>
      <c r="E441" s="315" t="s">
        <v>2671</v>
      </c>
      <c r="F441" s="315" t="s">
        <v>3599</v>
      </c>
      <c r="G441" s="315">
        <v>439</v>
      </c>
    </row>
    <row r="442" spans="1:7" ht="102.6" x14ac:dyDescent="0.25">
      <c r="A442" s="314" t="s">
        <v>851</v>
      </c>
      <c r="B442" s="315" t="s">
        <v>982</v>
      </c>
      <c r="C442" s="315" t="s">
        <v>1666</v>
      </c>
      <c r="D442" s="316" t="s">
        <v>2047</v>
      </c>
      <c r="E442" s="315" t="s">
        <v>2672</v>
      </c>
      <c r="F442" s="315" t="s">
        <v>3600</v>
      </c>
      <c r="G442" s="315">
        <v>440</v>
      </c>
    </row>
    <row r="443" spans="1:7" ht="102.6" x14ac:dyDescent="0.25">
      <c r="A443" s="314" t="s">
        <v>852</v>
      </c>
      <c r="B443" s="315" t="s">
        <v>983</v>
      </c>
      <c r="C443" s="315" t="s">
        <v>3066</v>
      </c>
      <c r="D443" s="316" t="s">
        <v>3067</v>
      </c>
      <c r="E443" s="315" t="s">
        <v>2673</v>
      </c>
      <c r="F443" s="315" t="s">
        <v>3601</v>
      </c>
      <c r="G443" s="312">
        <v>441</v>
      </c>
    </row>
    <row r="444" spans="1:7" ht="114" x14ac:dyDescent="0.25">
      <c r="A444" s="314" t="s">
        <v>853</v>
      </c>
      <c r="B444" s="315" t="s">
        <v>2403</v>
      </c>
      <c r="C444" s="315" t="s">
        <v>2877</v>
      </c>
      <c r="D444" s="316" t="s">
        <v>3020</v>
      </c>
      <c r="E444" s="315" t="s">
        <v>2674</v>
      </c>
      <c r="F444" s="315" t="s">
        <v>3602</v>
      </c>
      <c r="G444" s="315">
        <v>442</v>
      </c>
    </row>
    <row r="445" spans="1:7" ht="91.2" x14ac:dyDescent="0.25">
      <c r="A445" s="314" t="s">
        <v>854</v>
      </c>
      <c r="B445" s="315" t="s">
        <v>2404</v>
      </c>
      <c r="C445" s="315" t="s">
        <v>2878</v>
      </c>
      <c r="D445" s="316" t="s">
        <v>2048</v>
      </c>
      <c r="E445" s="315" t="s">
        <v>2675</v>
      </c>
      <c r="F445" s="315" t="s">
        <v>3603</v>
      </c>
      <c r="G445" s="315">
        <v>443</v>
      </c>
    </row>
    <row r="446" spans="1:7" x14ac:dyDescent="0.25">
      <c r="A446" s="311" t="s">
        <v>13</v>
      </c>
      <c r="B446" s="312" t="s">
        <v>1124</v>
      </c>
      <c r="C446" s="312" t="s">
        <v>1171</v>
      </c>
      <c r="D446" s="313" t="s">
        <v>2049</v>
      </c>
      <c r="F446" s="315"/>
      <c r="G446" s="312">
        <v>444</v>
      </c>
    </row>
    <row r="447" spans="1:7" ht="91.2" x14ac:dyDescent="0.25">
      <c r="A447" s="314" t="s">
        <v>335</v>
      </c>
      <c r="B447" s="315" t="s">
        <v>1333</v>
      </c>
      <c r="C447" s="315" t="s">
        <v>1667</v>
      </c>
      <c r="D447" s="316" t="s">
        <v>2050</v>
      </c>
      <c r="F447" s="315"/>
      <c r="G447" s="315">
        <v>445</v>
      </c>
    </row>
    <row r="448" spans="1:7" ht="91.2" x14ac:dyDescent="0.25">
      <c r="A448" s="314" t="s">
        <v>37</v>
      </c>
      <c r="B448" s="315" t="s">
        <v>984</v>
      </c>
      <c r="C448" s="315" t="s">
        <v>1590</v>
      </c>
      <c r="D448" s="316" t="s">
        <v>2051</v>
      </c>
      <c r="E448" s="315" t="s">
        <v>2676</v>
      </c>
      <c r="F448" s="315" t="s">
        <v>3604</v>
      </c>
      <c r="G448" s="315">
        <v>446</v>
      </c>
    </row>
    <row r="449" spans="1:7" ht="159.6" x14ac:dyDescent="0.25">
      <c r="A449" s="314" t="s">
        <v>39</v>
      </c>
      <c r="B449" s="315" t="s">
        <v>2405</v>
      </c>
      <c r="C449" s="315" t="s">
        <v>2879</v>
      </c>
      <c r="D449" s="316" t="s">
        <v>3021</v>
      </c>
      <c r="E449" s="315" t="s">
        <v>2677</v>
      </c>
      <c r="F449" s="315" t="s">
        <v>3605</v>
      </c>
      <c r="G449" s="312">
        <v>447</v>
      </c>
    </row>
    <row r="450" spans="1:7" ht="114" x14ac:dyDescent="0.25">
      <c r="A450" s="314" t="s">
        <v>42</v>
      </c>
      <c r="B450" s="315" t="s">
        <v>2406</v>
      </c>
      <c r="C450" s="315" t="s">
        <v>2880</v>
      </c>
      <c r="D450" s="316" t="s">
        <v>3022</v>
      </c>
      <c r="E450" s="315" t="s">
        <v>2678</v>
      </c>
      <c r="F450" s="315" t="s">
        <v>3606</v>
      </c>
      <c r="G450" s="315">
        <v>448</v>
      </c>
    </row>
    <row r="451" spans="1:7" ht="91.2" x14ac:dyDescent="0.25">
      <c r="A451" s="314" t="s">
        <v>45</v>
      </c>
      <c r="B451" s="315" t="s">
        <v>2407</v>
      </c>
      <c r="C451" s="315" t="s">
        <v>2881</v>
      </c>
      <c r="D451" s="316" t="s">
        <v>2052</v>
      </c>
      <c r="E451" s="315" t="s">
        <v>2679</v>
      </c>
      <c r="F451" s="315" t="s">
        <v>3607</v>
      </c>
      <c r="G451" s="315">
        <v>449</v>
      </c>
    </row>
    <row r="452" spans="1:7" ht="102.6" x14ac:dyDescent="0.25">
      <c r="A452" s="314" t="s">
        <v>47</v>
      </c>
      <c r="B452" s="315" t="s">
        <v>2408</v>
      </c>
      <c r="C452" s="315" t="s">
        <v>1353</v>
      </c>
      <c r="D452" s="316" t="s">
        <v>2053</v>
      </c>
      <c r="E452" s="315" t="s">
        <v>2680</v>
      </c>
      <c r="F452" s="315" t="s">
        <v>3608</v>
      </c>
      <c r="G452" s="312">
        <v>450</v>
      </c>
    </row>
    <row r="453" spans="1:7" ht="125.4" x14ac:dyDescent="0.25">
      <c r="A453" s="311" t="s">
        <v>49</v>
      </c>
      <c r="B453" s="312" t="s">
        <v>2409</v>
      </c>
      <c r="C453" s="312" t="s">
        <v>2882</v>
      </c>
      <c r="D453" s="313" t="s">
        <v>3023</v>
      </c>
      <c r="E453" s="315" t="s">
        <v>2681</v>
      </c>
      <c r="F453" s="315" t="s">
        <v>3609</v>
      </c>
      <c r="G453" s="315">
        <v>451</v>
      </c>
    </row>
    <row r="454" spans="1:7" ht="57" x14ac:dyDescent="0.25">
      <c r="A454" s="314" t="s">
        <v>51</v>
      </c>
      <c r="B454" s="315" t="s">
        <v>2410</v>
      </c>
      <c r="C454" s="315" t="s">
        <v>2883</v>
      </c>
      <c r="D454" s="316" t="s">
        <v>2054</v>
      </c>
      <c r="E454" s="315" t="s">
        <v>2682</v>
      </c>
      <c r="F454" s="315" t="s">
        <v>3610</v>
      </c>
      <c r="G454" s="315">
        <v>452</v>
      </c>
    </row>
    <row r="455" spans="1:7" x14ac:dyDescent="0.25">
      <c r="A455" s="314" t="s">
        <v>917</v>
      </c>
      <c r="B455" s="315" t="s">
        <v>1126</v>
      </c>
      <c r="C455" s="315" t="s">
        <v>1172</v>
      </c>
      <c r="D455" s="316" t="s">
        <v>2055</v>
      </c>
      <c r="F455" s="315"/>
      <c r="G455" s="312">
        <v>453</v>
      </c>
    </row>
    <row r="456" spans="1:7" s="321" customFormat="1" ht="91.2" x14ac:dyDescent="0.25">
      <c r="A456" s="314" t="s">
        <v>1133</v>
      </c>
      <c r="B456" s="315" t="s">
        <v>1334</v>
      </c>
      <c r="C456" s="315" t="s">
        <v>1335</v>
      </c>
      <c r="D456" s="316" t="s">
        <v>2056</v>
      </c>
      <c r="E456" s="315"/>
      <c r="F456" s="315"/>
      <c r="G456" s="315">
        <v>454</v>
      </c>
    </row>
    <row r="457" spans="1:7" ht="182.4" x14ac:dyDescent="0.25">
      <c r="A457" s="314" t="s">
        <v>855</v>
      </c>
      <c r="B457" s="315" t="s">
        <v>2411</v>
      </c>
      <c r="C457" s="315" t="s">
        <v>2884</v>
      </c>
      <c r="D457" s="316" t="s">
        <v>3024</v>
      </c>
      <c r="E457" s="315" t="s">
        <v>2683</v>
      </c>
      <c r="F457" s="315" t="s">
        <v>3611</v>
      </c>
      <c r="G457" s="315">
        <v>455</v>
      </c>
    </row>
    <row r="458" spans="1:7" ht="79.8" x14ac:dyDescent="0.25">
      <c r="A458" s="314" t="s">
        <v>856</v>
      </c>
      <c r="B458" s="315" t="s">
        <v>985</v>
      </c>
      <c r="C458" s="315" t="s">
        <v>1668</v>
      </c>
      <c r="D458" s="316" t="s">
        <v>2057</v>
      </c>
      <c r="E458" s="315" t="s">
        <v>2684</v>
      </c>
      <c r="F458" s="315" t="s">
        <v>3612</v>
      </c>
      <c r="G458" s="312">
        <v>456</v>
      </c>
    </row>
    <row r="459" spans="1:7" ht="102.6" x14ac:dyDescent="0.25">
      <c r="A459" s="314" t="s">
        <v>857</v>
      </c>
      <c r="B459" s="315" t="s">
        <v>986</v>
      </c>
      <c r="C459" s="315" t="s">
        <v>1591</v>
      </c>
      <c r="D459" s="316" t="s">
        <v>3025</v>
      </c>
      <c r="E459" s="315" t="s">
        <v>2685</v>
      </c>
      <c r="F459" s="315" t="s">
        <v>3613</v>
      </c>
      <c r="G459" s="315">
        <v>457</v>
      </c>
    </row>
    <row r="460" spans="1:7" ht="79.8" x14ac:dyDescent="0.25">
      <c r="A460" s="314" t="s">
        <v>858</v>
      </c>
      <c r="B460" s="315" t="s">
        <v>2412</v>
      </c>
      <c r="C460" s="315" t="s">
        <v>1208</v>
      </c>
      <c r="D460" s="316" t="s">
        <v>3026</v>
      </c>
      <c r="E460" s="315" t="s">
        <v>2686</v>
      </c>
      <c r="F460" s="315" t="s">
        <v>3614</v>
      </c>
      <c r="G460" s="315">
        <v>458</v>
      </c>
    </row>
    <row r="461" spans="1:7" ht="79.8" x14ac:dyDescent="0.25">
      <c r="A461" s="311" t="s">
        <v>859</v>
      </c>
      <c r="B461" s="312" t="s">
        <v>987</v>
      </c>
      <c r="C461" s="312" t="s">
        <v>1354</v>
      </c>
      <c r="D461" s="313" t="s">
        <v>2058</v>
      </c>
      <c r="E461" s="315" t="s">
        <v>2687</v>
      </c>
      <c r="F461" s="315" t="s">
        <v>3615</v>
      </c>
      <c r="G461" s="312">
        <v>459</v>
      </c>
    </row>
    <row r="462" spans="1:7" x14ac:dyDescent="0.25">
      <c r="A462" s="314" t="s">
        <v>918</v>
      </c>
      <c r="B462" s="315" t="s">
        <v>334</v>
      </c>
      <c r="C462" s="315" t="s">
        <v>643</v>
      </c>
      <c r="D462" s="315" t="s">
        <v>1756</v>
      </c>
      <c r="F462" s="315"/>
      <c r="G462" s="315">
        <v>460</v>
      </c>
    </row>
    <row r="463" spans="1:7" ht="79.8" x14ac:dyDescent="0.25">
      <c r="A463" s="311" t="s">
        <v>1134</v>
      </c>
      <c r="B463" s="312" t="s">
        <v>336</v>
      </c>
      <c r="C463" s="312" t="s">
        <v>761</v>
      </c>
      <c r="D463" s="313" t="s">
        <v>1757</v>
      </c>
      <c r="F463" s="315"/>
      <c r="G463" s="315">
        <v>461</v>
      </c>
    </row>
    <row r="464" spans="1:7" ht="91.2" x14ac:dyDescent="0.25">
      <c r="A464" s="314" t="s">
        <v>860</v>
      </c>
      <c r="B464" s="315" t="s">
        <v>988</v>
      </c>
      <c r="C464" s="315" t="s">
        <v>1209</v>
      </c>
      <c r="D464" s="316" t="s">
        <v>2059</v>
      </c>
      <c r="E464" s="315" t="s">
        <v>2688</v>
      </c>
      <c r="F464" s="315" t="s">
        <v>3616</v>
      </c>
      <c r="G464" s="312">
        <v>462</v>
      </c>
    </row>
    <row r="465" spans="1:7" s="321" customFormat="1" ht="216.6" x14ac:dyDescent="0.25">
      <c r="A465" s="314" t="s">
        <v>861</v>
      </c>
      <c r="B465" s="315" t="s">
        <v>337</v>
      </c>
      <c r="C465" s="315" t="s">
        <v>1210</v>
      </c>
      <c r="D465" s="316" t="s">
        <v>2060</v>
      </c>
      <c r="E465" s="315" t="s">
        <v>2689</v>
      </c>
      <c r="F465" s="315" t="s">
        <v>3617</v>
      </c>
      <c r="G465" s="315">
        <v>463</v>
      </c>
    </row>
    <row r="466" spans="1:7" s="321" customFormat="1" ht="136.80000000000001" x14ac:dyDescent="0.25">
      <c r="A466" s="314" t="s">
        <v>862</v>
      </c>
      <c r="B466" s="315" t="s">
        <v>989</v>
      </c>
      <c r="C466" s="315" t="s">
        <v>1660</v>
      </c>
      <c r="D466" s="316" t="s">
        <v>2061</v>
      </c>
      <c r="E466" s="315" t="s">
        <v>2690</v>
      </c>
      <c r="F466" s="315" t="s">
        <v>3618</v>
      </c>
      <c r="G466" s="315">
        <v>464</v>
      </c>
    </row>
    <row r="467" spans="1:7" ht="125.4" x14ac:dyDescent="0.25">
      <c r="A467" s="314" t="s">
        <v>863</v>
      </c>
      <c r="B467" s="315" t="s">
        <v>990</v>
      </c>
      <c r="C467" s="315" t="s">
        <v>1212</v>
      </c>
      <c r="D467" s="316" t="s">
        <v>2063</v>
      </c>
      <c r="E467" s="315" t="s">
        <v>2691</v>
      </c>
      <c r="F467" s="315" t="s">
        <v>3619</v>
      </c>
      <c r="G467" s="312">
        <v>465</v>
      </c>
    </row>
    <row r="468" spans="1:7" s="324" customFormat="1" ht="136.80000000000001" x14ac:dyDescent="0.2">
      <c r="A468" s="314" t="s">
        <v>864</v>
      </c>
      <c r="B468" s="315" t="s">
        <v>338</v>
      </c>
      <c r="C468" s="315" t="s">
        <v>1211</v>
      </c>
      <c r="D468" s="316" t="s">
        <v>2062</v>
      </c>
      <c r="E468" s="315" t="s">
        <v>2692</v>
      </c>
      <c r="F468" s="315" t="s">
        <v>3620</v>
      </c>
      <c r="G468" s="315">
        <v>466</v>
      </c>
    </row>
    <row r="469" spans="1:7" ht="34.200000000000003" x14ac:dyDescent="0.25">
      <c r="A469" s="314" t="s">
        <v>865</v>
      </c>
      <c r="B469" s="315" t="s">
        <v>991</v>
      </c>
      <c r="C469" s="315" t="s">
        <v>1213</v>
      </c>
      <c r="D469" s="316" t="s">
        <v>2064</v>
      </c>
      <c r="E469" s="315" t="s">
        <v>2693</v>
      </c>
      <c r="F469" s="315" t="s">
        <v>3621</v>
      </c>
      <c r="G469" s="315">
        <v>467</v>
      </c>
    </row>
    <row r="470" spans="1:7" x14ac:dyDescent="0.25">
      <c r="A470" s="311" t="s">
        <v>34</v>
      </c>
      <c r="B470" s="312" t="s">
        <v>1009</v>
      </c>
      <c r="C470" s="312" t="s">
        <v>1340</v>
      </c>
      <c r="D470" s="313" t="s">
        <v>2065</v>
      </c>
      <c r="F470" s="315"/>
      <c r="G470" s="312">
        <v>468</v>
      </c>
    </row>
    <row r="471" spans="1:7" ht="182.4" x14ac:dyDescent="0.25">
      <c r="A471" s="314" t="s">
        <v>463</v>
      </c>
      <c r="B471" s="315" t="s">
        <v>1158</v>
      </c>
      <c r="C471" s="315" t="s">
        <v>706</v>
      </c>
      <c r="D471" s="316" t="s">
        <v>2066</v>
      </c>
      <c r="F471" s="315"/>
      <c r="G471" s="315">
        <v>469</v>
      </c>
    </row>
    <row r="472" spans="1:7" x14ac:dyDescent="0.25">
      <c r="A472" s="314" t="s">
        <v>48</v>
      </c>
      <c r="B472" s="315" t="s">
        <v>464</v>
      </c>
      <c r="C472" s="315" t="s">
        <v>1174</v>
      </c>
      <c r="D472" s="316" t="s">
        <v>2067</v>
      </c>
      <c r="F472" s="315"/>
      <c r="G472" s="315">
        <v>470</v>
      </c>
    </row>
    <row r="473" spans="1:7" ht="45.6" x14ac:dyDescent="0.25">
      <c r="A473" s="314" t="s">
        <v>465</v>
      </c>
      <c r="B473" s="315" t="s">
        <v>466</v>
      </c>
      <c r="C473" s="315" t="s">
        <v>707</v>
      </c>
      <c r="D473" s="316" t="s">
        <v>2068</v>
      </c>
      <c r="F473" s="315"/>
      <c r="G473" s="312">
        <v>471</v>
      </c>
    </row>
    <row r="474" spans="1:7" s="321" customFormat="1" ht="102.6" x14ac:dyDescent="0.25">
      <c r="A474" s="314" t="s">
        <v>155</v>
      </c>
      <c r="B474" s="315" t="s">
        <v>2413</v>
      </c>
      <c r="C474" s="315" t="s">
        <v>2885</v>
      </c>
      <c r="D474" s="316" t="s">
        <v>3027</v>
      </c>
      <c r="E474" s="315" t="s">
        <v>2694</v>
      </c>
      <c r="F474" s="315" t="s">
        <v>3622</v>
      </c>
      <c r="G474" s="315">
        <v>472</v>
      </c>
    </row>
    <row r="475" spans="1:7" ht="102.6" x14ac:dyDescent="0.25">
      <c r="A475" s="314" t="s">
        <v>156</v>
      </c>
      <c r="B475" s="315" t="s">
        <v>1010</v>
      </c>
      <c r="C475" s="315" t="s">
        <v>1592</v>
      </c>
      <c r="D475" s="316" t="s">
        <v>2069</v>
      </c>
      <c r="E475" s="315" t="s">
        <v>2695</v>
      </c>
      <c r="F475" s="315" t="s">
        <v>3623</v>
      </c>
      <c r="G475" s="315">
        <v>473</v>
      </c>
    </row>
    <row r="476" spans="1:7" ht="387.6" x14ac:dyDescent="0.25">
      <c r="A476" s="314" t="s">
        <v>157</v>
      </c>
      <c r="B476" s="315" t="s">
        <v>2414</v>
      </c>
      <c r="C476" s="315" t="s">
        <v>2886</v>
      </c>
      <c r="D476" s="316" t="s">
        <v>3028</v>
      </c>
      <c r="E476" s="315" t="s">
        <v>2696</v>
      </c>
      <c r="F476" s="315" t="s">
        <v>3624</v>
      </c>
      <c r="G476" s="312">
        <v>474</v>
      </c>
    </row>
    <row r="477" spans="1:7" ht="79.8" x14ac:dyDescent="0.25">
      <c r="A477" s="314" t="s">
        <v>158</v>
      </c>
      <c r="B477" s="315" t="s">
        <v>2415</v>
      </c>
      <c r="C477" s="315" t="s">
        <v>2887</v>
      </c>
      <c r="D477" s="316" t="s">
        <v>3029</v>
      </c>
      <c r="E477" s="315" t="s">
        <v>2697</v>
      </c>
      <c r="F477" s="315" t="s">
        <v>3625</v>
      </c>
      <c r="G477" s="315">
        <v>475</v>
      </c>
    </row>
    <row r="478" spans="1:7" ht="68.400000000000006" x14ac:dyDescent="0.25">
      <c r="A478" s="314" t="s">
        <v>875</v>
      </c>
      <c r="B478" s="315" t="s">
        <v>467</v>
      </c>
      <c r="C478" s="315" t="s">
        <v>1228</v>
      </c>
      <c r="D478" s="316" t="s">
        <v>2070</v>
      </c>
      <c r="E478" s="315" t="s">
        <v>2698</v>
      </c>
      <c r="F478" s="315" t="s">
        <v>3626</v>
      </c>
      <c r="G478" s="315">
        <v>476</v>
      </c>
    </row>
    <row r="479" spans="1:7" ht="148.19999999999999" x14ac:dyDescent="0.25">
      <c r="A479" s="314" t="s">
        <v>2271</v>
      </c>
      <c r="B479" s="315" t="s">
        <v>2416</v>
      </c>
      <c r="C479" s="315" t="s">
        <v>2888</v>
      </c>
      <c r="D479" s="316" t="s">
        <v>3030</v>
      </c>
      <c r="E479" s="315" t="s">
        <v>2699</v>
      </c>
      <c r="F479" s="315" t="s">
        <v>3627</v>
      </c>
      <c r="G479" s="312">
        <v>477</v>
      </c>
    </row>
    <row r="480" spans="1:7" x14ac:dyDescent="0.25">
      <c r="A480" s="314" t="s">
        <v>50</v>
      </c>
      <c r="B480" s="315" t="s">
        <v>468</v>
      </c>
      <c r="C480" s="315" t="s">
        <v>1175</v>
      </c>
      <c r="D480" s="316" t="s">
        <v>2071</v>
      </c>
      <c r="F480" s="315"/>
      <c r="G480" s="315">
        <v>478</v>
      </c>
    </row>
    <row r="481" spans="1:7" s="321" customFormat="1" ht="102.6" x14ac:dyDescent="0.25">
      <c r="A481" s="314" t="s">
        <v>469</v>
      </c>
      <c r="B481" s="315" t="s">
        <v>1149</v>
      </c>
      <c r="C481" s="315" t="s">
        <v>708</v>
      </c>
      <c r="D481" s="316" t="s">
        <v>2072</v>
      </c>
      <c r="E481" s="315"/>
      <c r="F481" s="315"/>
      <c r="G481" s="315">
        <v>479</v>
      </c>
    </row>
    <row r="482" spans="1:7" ht="102.6" x14ac:dyDescent="0.25">
      <c r="A482" s="311" t="s">
        <v>159</v>
      </c>
      <c r="B482" s="312" t="s">
        <v>1011</v>
      </c>
      <c r="C482" s="312" t="s">
        <v>1593</v>
      </c>
      <c r="D482" s="313" t="s">
        <v>2073</v>
      </c>
      <c r="E482" s="315" t="s">
        <v>2700</v>
      </c>
      <c r="F482" s="315" t="s">
        <v>3628</v>
      </c>
      <c r="G482" s="312">
        <v>480</v>
      </c>
    </row>
    <row r="483" spans="1:7" ht="114" x14ac:dyDescent="0.25">
      <c r="A483" s="314" t="s">
        <v>160</v>
      </c>
      <c r="B483" s="315" t="s">
        <v>2417</v>
      </c>
      <c r="C483" s="315" t="s">
        <v>2889</v>
      </c>
      <c r="D483" s="316" t="s">
        <v>3031</v>
      </c>
      <c r="E483" s="315" t="s">
        <v>2701</v>
      </c>
      <c r="F483" s="315" t="s">
        <v>3629</v>
      </c>
      <c r="G483" s="315">
        <v>481</v>
      </c>
    </row>
    <row r="484" spans="1:7" ht="193.8" x14ac:dyDescent="0.25">
      <c r="A484" s="314" t="s">
        <v>161</v>
      </c>
      <c r="B484" s="315" t="s">
        <v>470</v>
      </c>
      <c r="C484" s="315" t="s">
        <v>1229</v>
      </c>
      <c r="D484" s="316" t="s">
        <v>2074</v>
      </c>
      <c r="E484" s="315" t="s">
        <v>2702</v>
      </c>
      <c r="F484" s="315" t="s">
        <v>3630</v>
      </c>
      <c r="G484" s="315">
        <v>482</v>
      </c>
    </row>
    <row r="485" spans="1:7" ht="102.6" x14ac:dyDescent="0.25">
      <c r="A485" s="314" t="s">
        <v>162</v>
      </c>
      <c r="B485" s="315" t="s">
        <v>1012</v>
      </c>
      <c r="C485" s="315" t="s">
        <v>1594</v>
      </c>
      <c r="D485" s="316" t="s">
        <v>2075</v>
      </c>
      <c r="E485" s="315" t="s">
        <v>2703</v>
      </c>
      <c r="F485" s="315" t="s">
        <v>3631</v>
      </c>
      <c r="G485" s="312">
        <v>483</v>
      </c>
    </row>
    <row r="486" spans="1:7" ht="34.200000000000003" x14ac:dyDescent="0.25">
      <c r="A486" s="314" t="s">
        <v>163</v>
      </c>
      <c r="B486" s="315" t="s">
        <v>1013</v>
      </c>
      <c r="C486" s="315" t="s">
        <v>1230</v>
      </c>
      <c r="D486" s="316" t="s">
        <v>2076</v>
      </c>
      <c r="E486" s="315" t="s">
        <v>2704</v>
      </c>
      <c r="F486" s="315" t="s">
        <v>3632</v>
      </c>
      <c r="G486" s="315">
        <v>484</v>
      </c>
    </row>
    <row r="487" spans="1:7" ht="102.6" x14ac:dyDescent="0.25">
      <c r="A487" s="314" t="s">
        <v>164</v>
      </c>
      <c r="B487" s="315" t="s">
        <v>2418</v>
      </c>
      <c r="C487" s="315" t="s">
        <v>2890</v>
      </c>
      <c r="D487" s="316" t="s">
        <v>3032</v>
      </c>
      <c r="E487" s="315" t="s">
        <v>2705</v>
      </c>
      <c r="F487" s="315" t="s">
        <v>3633</v>
      </c>
      <c r="G487" s="315">
        <v>485</v>
      </c>
    </row>
    <row r="488" spans="1:7" ht="125.4" x14ac:dyDescent="0.25">
      <c r="A488" s="314" t="s">
        <v>165</v>
      </c>
      <c r="B488" s="315" t="s">
        <v>2419</v>
      </c>
      <c r="C488" s="315" t="s">
        <v>2891</v>
      </c>
      <c r="D488" s="316" t="s">
        <v>3033</v>
      </c>
      <c r="E488" s="315" t="s">
        <v>2706</v>
      </c>
      <c r="F488" s="315" t="s">
        <v>3634</v>
      </c>
      <c r="G488" s="312">
        <v>486</v>
      </c>
    </row>
    <row r="489" spans="1:7" ht="79.8" x14ac:dyDescent="0.25">
      <c r="A489" s="314" t="s">
        <v>166</v>
      </c>
      <c r="B489" s="315" t="s">
        <v>1014</v>
      </c>
      <c r="C489" s="315" t="s">
        <v>1231</v>
      </c>
      <c r="D489" s="316" t="s">
        <v>2077</v>
      </c>
      <c r="E489" s="315" t="s">
        <v>2707</v>
      </c>
      <c r="F489" s="315" t="s">
        <v>3635</v>
      </c>
      <c r="G489" s="315">
        <v>487</v>
      </c>
    </row>
    <row r="490" spans="1:7" s="321" customFormat="1" ht="102.6" x14ac:dyDescent="0.25">
      <c r="A490" s="314" t="s">
        <v>167</v>
      </c>
      <c r="B490" s="315" t="s">
        <v>1015</v>
      </c>
      <c r="C490" s="315" t="s">
        <v>2892</v>
      </c>
      <c r="D490" s="316" t="s">
        <v>3034</v>
      </c>
      <c r="E490" s="315" t="s">
        <v>2708</v>
      </c>
      <c r="F490" s="315" t="s">
        <v>3636</v>
      </c>
      <c r="G490" s="315">
        <v>488</v>
      </c>
    </row>
    <row r="491" spans="1:7" x14ac:dyDescent="0.25">
      <c r="A491" s="314" t="s">
        <v>52</v>
      </c>
      <c r="B491" s="315" t="s">
        <v>471</v>
      </c>
      <c r="C491" s="315" t="s">
        <v>1176</v>
      </c>
      <c r="D491" s="316" t="s">
        <v>2078</v>
      </c>
      <c r="F491" s="315"/>
      <c r="G491" s="312">
        <v>489</v>
      </c>
    </row>
    <row r="492" spans="1:7" ht="79.8" x14ac:dyDescent="0.25">
      <c r="A492" s="311" t="s">
        <v>472</v>
      </c>
      <c r="B492" s="312" t="s">
        <v>473</v>
      </c>
      <c r="C492" s="312" t="s">
        <v>633</v>
      </c>
      <c r="D492" s="313" t="s">
        <v>2079</v>
      </c>
      <c r="F492" s="315"/>
      <c r="G492" s="315">
        <v>490</v>
      </c>
    </row>
    <row r="493" spans="1:7" ht="79.8" x14ac:dyDescent="0.25">
      <c r="A493" s="314" t="s">
        <v>169</v>
      </c>
      <c r="B493" s="315" t="s">
        <v>474</v>
      </c>
      <c r="C493" s="315" t="s">
        <v>1355</v>
      </c>
      <c r="D493" s="316" t="s">
        <v>2080</v>
      </c>
      <c r="E493" s="315" t="s">
        <v>2709</v>
      </c>
      <c r="F493" s="315" t="s">
        <v>3637</v>
      </c>
      <c r="G493" s="315">
        <v>491</v>
      </c>
    </row>
    <row r="494" spans="1:7" ht="102.6" x14ac:dyDescent="0.25">
      <c r="A494" s="314" t="s">
        <v>170</v>
      </c>
      <c r="B494" s="315" t="s">
        <v>475</v>
      </c>
      <c r="C494" s="315" t="s">
        <v>1232</v>
      </c>
      <c r="D494" s="316" t="s">
        <v>2081</v>
      </c>
      <c r="E494" s="315" t="s">
        <v>2710</v>
      </c>
      <c r="F494" s="315" t="s">
        <v>3638</v>
      </c>
      <c r="G494" s="312">
        <v>492</v>
      </c>
    </row>
    <row r="495" spans="1:7" ht="102.6" x14ac:dyDescent="0.25">
      <c r="A495" s="314" t="s">
        <v>171</v>
      </c>
      <c r="B495" s="315" t="s">
        <v>476</v>
      </c>
      <c r="C495" s="315" t="s">
        <v>1233</v>
      </c>
      <c r="D495" s="316" t="s">
        <v>2082</v>
      </c>
      <c r="E495" s="315" t="s">
        <v>2711</v>
      </c>
      <c r="F495" s="315" t="s">
        <v>3639</v>
      </c>
      <c r="G495" s="315">
        <v>493</v>
      </c>
    </row>
    <row r="496" spans="1:7" ht="330.6" x14ac:dyDescent="0.25">
      <c r="A496" s="314" t="s">
        <v>172</v>
      </c>
      <c r="B496" s="315" t="s">
        <v>1016</v>
      </c>
      <c r="C496" s="315" t="s">
        <v>1234</v>
      </c>
      <c r="D496" s="316" t="s">
        <v>2083</v>
      </c>
      <c r="E496" s="315" t="s">
        <v>2712</v>
      </c>
      <c r="F496" s="315" t="s">
        <v>3640</v>
      </c>
      <c r="G496" s="315">
        <v>494</v>
      </c>
    </row>
    <row r="497" spans="1:7" s="321" customFormat="1" ht="125.4" x14ac:dyDescent="0.25">
      <c r="A497" s="314" t="s">
        <v>173</v>
      </c>
      <c r="B497" s="315" t="s">
        <v>1017</v>
      </c>
      <c r="C497" s="315" t="s">
        <v>1235</v>
      </c>
      <c r="D497" s="316" t="s">
        <v>2084</v>
      </c>
      <c r="E497" s="315" t="s">
        <v>2713</v>
      </c>
      <c r="F497" s="315" t="s">
        <v>3641</v>
      </c>
      <c r="G497" s="312">
        <v>495</v>
      </c>
    </row>
    <row r="498" spans="1:7" ht="114" x14ac:dyDescent="0.25">
      <c r="A498" s="314" t="s">
        <v>174</v>
      </c>
      <c r="B498" s="315" t="s">
        <v>2420</v>
      </c>
      <c r="C498" s="315" t="s">
        <v>2893</v>
      </c>
      <c r="D498" s="316" t="s">
        <v>3035</v>
      </c>
      <c r="E498" s="315" t="s">
        <v>2714</v>
      </c>
      <c r="F498" s="315" t="s">
        <v>3642</v>
      </c>
      <c r="G498" s="315">
        <v>496</v>
      </c>
    </row>
    <row r="499" spans="1:7" ht="216.6" x14ac:dyDescent="0.25">
      <c r="A499" s="314" t="s">
        <v>175</v>
      </c>
      <c r="B499" s="315" t="s">
        <v>2421</v>
      </c>
      <c r="C499" s="315" t="s">
        <v>2894</v>
      </c>
      <c r="D499" s="316" t="s">
        <v>3036</v>
      </c>
      <c r="E499" s="315" t="s">
        <v>2715</v>
      </c>
      <c r="F499" s="315" t="s">
        <v>3643</v>
      </c>
      <c r="G499" s="315">
        <v>497</v>
      </c>
    </row>
    <row r="500" spans="1:7" x14ac:dyDescent="0.2">
      <c r="A500" s="320" t="s">
        <v>54</v>
      </c>
      <c r="B500" s="318" t="s">
        <v>334</v>
      </c>
      <c r="C500" s="312" t="s">
        <v>643</v>
      </c>
      <c r="D500" s="313" t="s">
        <v>1756</v>
      </c>
      <c r="F500" s="315"/>
      <c r="G500" s="312">
        <v>498</v>
      </c>
    </row>
    <row r="501" spans="1:7" ht="68.400000000000006" x14ac:dyDescent="0.2">
      <c r="A501" s="319" t="s">
        <v>477</v>
      </c>
      <c r="B501" s="317" t="s">
        <v>336</v>
      </c>
      <c r="C501" s="315" t="s">
        <v>761</v>
      </c>
      <c r="D501" s="316" t="s">
        <v>1757</v>
      </c>
      <c r="F501" s="315"/>
      <c r="G501" s="315">
        <v>499</v>
      </c>
    </row>
    <row r="502" spans="1:7" s="324" customFormat="1" ht="79.8" x14ac:dyDescent="0.2">
      <c r="A502" s="312" t="s">
        <v>176</v>
      </c>
      <c r="B502" s="312" t="s">
        <v>1018</v>
      </c>
      <c r="C502" s="312" t="s">
        <v>1236</v>
      </c>
      <c r="D502" s="313" t="s">
        <v>2085</v>
      </c>
      <c r="E502" s="315" t="s">
        <v>2716</v>
      </c>
      <c r="F502" s="315" t="s">
        <v>3644</v>
      </c>
      <c r="G502" s="315">
        <v>500</v>
      </c>
    </row>
    <row r="503" spans="1:7" s="324" customFormat="1" ht="205.2" x14ac:dyDescent="0.2">
      <c r="A503" s="315" t="s">
        <v>177</v>
      </c>
      <c r="B503" s="315" t="s">
        <v>478</v>
      </c>
      <c r="C503" s="315" t="s">
        <v>1237</v>
      </c>
      <c r="D503" s="316" t="s">
        <v>2086</v>
      </c>
      <c r="E503" s="315" t="s">
        <v>2717</v>
      </c>
      <c r="F503" s="315" t="s">
        <v>3645</v>
      </c>
      <c r="G503" s="312">
        <v>501</v>
      </c>
    </row>
    <row r="504" spans="1:7" ht="159.6" x14ac:dyDescent="0.25">
      <c r="A504" s="315" t="s">
        <v>178</v>
      </c>
      <c r="B504" s="315" t="s">
        <v>1019</v>
      </c>
      <c r="C504" s="315" t="s">
        <v>1595</v>
      </c>
      <c r="D504" s="316" t="s">
        <v>2087</v>
      </c>
      <c r="E504" s="315" t="s">
        <v>2718</v>
      </c>
      <c r="F504" s="315" t="s">
        <v>3646</v>
      </c>
      <c r="G504" s="315">
        <v>502</v>
      </c>
    </row>
    <row r="505" spans="1:7" ht="125.4" x14ac:dyDescent="0.25">
      <c r="A505" s="315" t="s">
        <v>179</v>
      </c>
      <c r="B505" s="315" t="s">
        <v>1020</v>
      </c>
      <c r="C505" s="315" t="s">
        <v>1239</v>
      </c>
      <c r="D505" s="316" t="s">
        <v>2089</v>
      </c>
      <c r="E505" s="315" t="s">
        <v>2719</v>
      </c>
      <c r="F505" s="315" t="s">
        <v>3647</v>
      </c>
      <c r="G505" s="315">
        <v>503</v>
      </c>
    </row>
    <row r="506" spans="1:7" s="321" customFormat="1" ht="125.4" x14ac:dyDescent="0.25">
      <c r="A506" s="315" t="s">
        <v>180</v>
      </c>
      <c r="B506" s="315" t="s">
        <v>479</v>
      </c>
      <c r="C506" s="315" t="s">
        <v>1238</v>
      </c>
      <c r="D506" s="316" t="s">
        <v>2088</v>
      </c>
      <c r="E506" s="315" t="s">
        <v>2720</v>
      </c>
      <c r="F506" s="315" t="s">
        <v>3648</v>
      </c>
      <c r="G506" s="312">
        <v>504</v>
      </c>
    </row>
    <row r="507" spans="1:7" ht="34.200000000000003" x14ac:dyDescent="0.25">
      <c r="A507" s="315" t="s">
        <v>181</v>
      </c>
      <c r="B507" s="315" t="s">
        <v>1021</v>
      </c>
      <c r="C507" s="315" t="s">
        <v>1240</v>
      </c>
      <c r="D507" s="316" t="s">
        <v>2090</v>
      </c>
      <c r="E507" s="315" t="s">
        <v>2721</v>
      </c>
      <c r="F507" s="315" t="s">
        <v>3649</v>
      </c>
      <c r="G507" s="315">
        <v>505</v>
      </c>
    </row>
    <row r="508" spans="1:7" s="321" customFormat="1" x14ac:dyDescent="0.25">
      <c r="A508" s="315" t="s">
        <v>2272</v>
      </c>
      <c r="B508" s="315" t="s">
        <v>1041</v>
      </c>
      <c r="C508" s="315" t="s">
        <v>3068</v>
      </c>
      <c r="D508" s="316" t="s">
        <v>3069</v>
      </c>
      <c r="E508" s="315"/>
      <c r="F508" s="315"/>
      <c r="G508" s="315">
        <v>506</v>
      </c>
    </row>
    <row r="509" spans="1:7" ht="364.8" x14ac:dyDescent="0.25">
      <c r="A509" s="312" t="s">
        <v>2273</v>
      </c>
      <c r="B509" s="312" t="s">
        <v>1157</v>
      </c>
      <c r="C509" s="312" t="s">
        <v>704</v>
      </c>
      <c r="D509" s="313" t="s">
        <v>2091</v>
      </c>
      <c r="F509" s="315"/>
      <c r="G509" s="312">
        <v>507</v>
      </c>
    </row>
    <row r="510" spans="1:7" x14ac:dyDescent="0.25">
      <c r="A510" s="315" t="s">
        <v>2274</v>
      </c>
      <c r="B510" s="315" t="s">
        <v>1118</v>
      </c>
      <c r="C510" s="315" t="s">
        <v>1685</v>
      </c>
      <c r="D510" s="316" t="s">
        <v>2092</v>
      </c>
      <c r="F510" s="315"/>
      <c r="G510" s="315">
        <v>508</v>
      </c>
    </row>
    <row r="511" spans="1:7" ht="79.8" x14ac:dyDescent="0.25">
      <c r="A511" s="315" t="s">
        <v>2275</v>
      </c>
      <c r="B511" s="315" t="s">
        <v>1150</v>
      </c>
      <c r="C511" s="315" t="s">
        <v>705</v>
      </c>
      <c r="D511" s="316" t="s">
        <v>2093</v>
      </c>
      <c r="F511" s="315"/>
      <c r="G511" s="315">
        <v>509</v>
      </c>
    </row>
    <row r="512" spans="1:7" ht="91.2" x14ac:dyDescent="0.25">
      <c r="A512" s="315" t="s">
        <v>2276</v>
      </c>
      <c r="B512" s="315" t="s">
        <v>1042</v>
      </c>
      <c r="C512" s="315" t="s">
        <v>1686</v>
      </c>
      <c r="D512" s="316" t="s">
        <v>2094</v>
      </c>
      <c r="E512" s="315" t="s">
        <v>2722</v>
      </c>
      <c r="F512" s="315" t="s">
        <v>3650</v>
      </c>
      <c r="G512" s="312">
        <v>510</v>
      </c>
    </row>
    <row r="513" spans="1:7" ht="91.2" x14ac:dyDescent="0.25">
      <c r="A513" s="315" t="s">
        <v>2277</v>
      </c>
      <c r="B513" s="315" t="s">
        <v>2422</v>
      </c>
      <c r="C513" s="315" t="s">
        <v>2895</v>
      </c>
      <c r="D513" s="316" t="s">
        <v>3037</v>
      </c>
      <c r="E513" s="315" t="s">
        <v>2723</v>
      </c>
      <c r="F513" s="315" t="s">
        <v>3651</v>
      </c>
      <c r="G513" s="315">
        <v>511</v>
      </c>
    </row>
    <row r="514" spans="1:7" ht="91.2" x14ac:dyDescent="0.25">
      <c r="A514" s="315" t="s">
        <v>2278</v>
      </c>
      <c r="B514" s="315" t="s">
        <v>2423</v>
      </c>
      <c r="C514" s="315" t="s">
        <v>2896</v>
      </c>
      <c r="D514" s="316" t="s">
        <v>3038</v>
      </c>
      <c r="E514" s="315" t="s">
        <v>2724</v>
      </c>
      <c r="F514" s="315" t="s">
        <v>3652</v>
      </c>
      <c r="G514" s="315">
        <v>512</v>
      </c>
    </row>
    <row r="515" spans="1:7" s="324" customFormat="1" ht="114" x14ac:dyDescent="0.2">
      <c r="A515" s="315" t="s">
        <v>2279</v>
      </c>
      <c r="B515" s="315" t="s">
        <v>1043</v>
      </c>
      <c r="C515" s="315" t="s">
        <v>1687</v>
      </c>
      <c r="D515" s="316" t="s">
        <v>2095</v>
      </c>
      <c r="E515" s="315" t="s">
        <v>2725</v>
      </c>
      <c r="F515" s="315" t="s">
        <v>3653</v>
      </c>
      <c r="G515" s="312">
        <v>513</v>
      </c>
    </row>
    <row r="516" spans="1:7" ht="91.2" x14ac:dyDescent="0.25">
      <c r="A516" s="315" t="s">
        <v>2280</v>
      </c>
      <c r="B516" s="315" t="s">
        <v>1044</v>
      </c>
      <c r="C516" s="315" t="s">
        <v>1688</v>
      </c>
      <c r="D516" s="316" t="s">
        <v>2096</v>
      </c>
      <c r="E516" s="315" t="s">
        <v>2726</v>
      </c>
      <c r="F516" s="315" t="s">
        <v>3654</v>
      </c>
      <c r="G516" s="315">
        <v>514</v>
      </c>
    </row>
    <row r="517" spans="1:7" ht="91.2" x14ac:dyDescent="0.25">
      <c r="A517" s="315" t="s">
        <v>2281</v>
      </c>
      <c r="B517" s="315" t="s">
        <v>1045</v>
      </c>
      <c r="C517" s="315" t="s">
        <v>1689</v>
      </c>
      <c r="D517" s="316" t="s">
        <v>2097</v>
      </c>
      <c r="E517" s="315" t="s">
        <v>2727</v>
      </c>
      <c r="F517" s="315" t="s">
        <v>3655</v>
      </c>
      <c r="G517" s="315">
        <v>515</v>
      </c>
    </row>
    <row r="518" spans="1:7" x14ac:dyDescent="0.25">
      <c r="A518" s="315" t="s">
        <v>2282</v>
      </c>
      <c r="B518" s="315" t="s">
        <v>1121</v>
      </c>
      <c r="C518" s="315" t="s">
        <v>1690</v>
      </c>
      <c r="D518" s="316" t="s">
        <v>2098</v>
      </c>
      <c r="F518" s="315"/>
      <c r="G518" s="312">
        <v>516</v>
      </c>
    </row>
    <row r="519" spans="1:7" s="321" customFormat="1" ht="148.19999999999999" x14ac:dyDescent="0.25">
      <c r="A519" s="315" t="s">
        <v>2283</v>
      </c>
      <c r="B519" s="315" t="s">
        <v>1151</v>
      </c>
      <c r="C519" s="315" t="s">
        <v>764</v>
      </c>
      <c r="D519" s="316" t="s">
        <v>2099</v>
      </c>
      <c r="E519" s="315"/>
      <c r="F519" s="315"/>
      <c r="G519" s="315">
        <v>517</v>
      </c>
    </row>
    <row r="520" spans="1:7" ht="79.8" x14ac:dyDescent="0.25">
      <c r="A520" s="315" t="s">
        <v>2284</v>
      </c>
      <c r="B520" s="315" t="s">
        <v>1046</v>
      </c>
      <c r="C520" s="315" t="s">
        <v>1691</v>
      </c>
      <c r="D520" s="316" t="s">
        <v>2100</v>
      </c>
      <c r="E520" s="315" t="s">
        <v>3361</v>
      </c>
      <c r="F520" s="315" t="s">
        <v>3656</v>
      </c>
      <c r="G520" s="315">
        <v>518</v>
      </c>
    </row>
    <row r="521" spans="1:7" ht="79.8" x14ac:dyDescent="0.25">
      <c r="A521" s="315" t="s">
        <v>2285</v>
      </c>
      <c r="B521" s="315" t="s">
        <v>1047</v>
      </c>
      <c r="C521" s="315" t="s">
        <v>1669</v>
      </c>
      <c r="D521" s="316" t="s">
        <v>2101</v>
      </c>
      <c r="E521" s="315" t="s">
        <v>2728</v>
      </c>
      <c r="F521" s="315" t="s">
        <v>3657</v>
      </c>
      <c r="G521" s="312">
        <v>519</v>
      </c>
    </row>
    <row r="522" spans="1:7" ht="342" x14ac:dyDescent="0.25">
      <c r="A522" s="312" t="s">
        <v>2286</v>
      </c>
      <c r="B522" s="312" t="s">
        <v>1048</v>
      </c>
      <c r="C522" s="312" t="s">
        <v>1692</v>
      </c>
      <c r="D522" s="313" t="s">
        <v>2102</v>
      </c>
      <c r="E522" s="315" t="s">
        <v>2729</v>
      </c>
      <c r="F522" s="315" t="s">
        <v>3658</v>
      </c>
      <c r="G522" s="315">
        <v>520</v>
      </c>
    </row>
    <row r="523" spans="1:7" ht="102.6" x14ac:dyDescent="0.25">
      <c r="A523" s="315" t="s">
        <v>2287</v>
      </c>
      <c r="B523" s="315" t="s">
        <v>1049</v>
      </c>
      <c r="C523" s="315" t="s">
        <v>1693</v>
      </c>
      <c r="D523" s="316" t="s">
        <v>2103</v>
      </c>
      <c r="E523" s="315" t="s">
        <v>2730</v>
      </c>
      <c r="F523" s="315" t="s">
        <v>3659</v>
      </c>
      <c r="G523" s="315">
        <v>521</v>
      </c>
    </row>
    <row r="524" spans="1:7" ht="136.80000000000001" x14ac:dyDescent="0.25">
      <c r="A524" s="315" t="s">
        <v>2288</v>
      </c>
      <c r="B524" s="315" t="s">
        <v>1050</v>
      </c>
      <c r="C524" s="315" t="s">
        <v>1694</v>
      </c>
      <c r="D524" s="316" t="s">
        <v>2104</v>
      </c>
      <c r="E524" s="315" t="s">
        <v>2731</v>
      </c>
      <c r="F524" s="315" t="s">
        <v>3660</v>
      </c>
      <c r="G524" s="312">
        <v>522</v>
      </c>
    </row>
    <row r="525" spans="1:7" ht="193.8" x14ac:dyDescent="0.25">
      <c r="A525" s="315" t="s">
        <v>2289</v>
      </c>
      <c r="B525" s="315" t="s">
        <v>2424</v>
      </c>
      <c r="C525" s="315" t="s">
        <v>3326</v>
      </c>
      <c r="D525" s="316" t="s">
        <v>2105</v>
      </c>
      <c r="E525" s="315" t="s">
        <v>2732</v>
      </c>
      <c r="F525" s="315" t="s">
        <v>3661</v>
      </c>
      <c r="G525" s="315">
        <v>523</v>
      </c>
    </row>
    <row r="526" spans="1:7" ht="91.2" x14ac:dyDescent="0.25">
      <c r="A526" s="315" t="s">
        <v>2290</v>
      </c>
      <c r="B526" s="315" t="s">
        <v>1051</v>
      </c>
      <c r="C526" s="315" t="s">
        <v>1695</v>
      </c>
      <c r="D526" s="316" t="s">
        <v>2106</v>
      </c>
      <c r="E526" s="315" t="s">
        <v>2733</v>
      </c>
      <c r="F526" s="315" t="s">
        <v>3662</v>
      </c>
      <c r="G526" s="315">
        <v>524</v>
      </c>
    </row>
    <row r="527" spans="1:7" ht="159.6" x14ac:dyDescent="0.25">
      <c r="A527" s="315" t="s">
        <v>2291</v>
      </c>
      <c r="B527" s="315" t="s">
        <v>1052</v>
      </c>
      <c r="C527" s="315" t="s">
        <v>1696</v>
      </c>
      <c r="D527" s="316" t="s">
        <v>2107</v>
      </c>
      <c r="E527" s="315" t="s">
        <v>2734</v>
      </c>
      <c r="F527" s="315" t="s">
        <v>3663</v>
      </c>
      <c r="G527" s="312">
        <v>525</v>
      </c>
    </row>
    <row r="528" spans="1:7" ht="91.2" x14ac:dyDescent="0.25">
      <c r="A528" s="315" t="s">
        <v>2292</v>
      </c>
      <c r="B528" s="315" t="s">
        <v>2425</v>
      </c>
      <c r="C528" s="315" t="s">
        <v>2897</v>
      </c>
      <c r="D528" s="316" t="s">
        <v>2108</v>
      </c>
      <c r="E528" s="315" t="s">
        <v>2735</v>
      </c>
      <c r="F528" s="315" t="s">
        <v>3664</v>
      </c>
      <c r="G528" s="315">
        <v>526</v>
      </c>
    </row>
    <row r="529" spans="1:7" ht="159.6" x14ac:dyDescent="0.25">
      <c r="A529" s="315" t="s">
        <v>2293</v>
      </c>
      <c r="B529" s="315" t="s">
        <v>1053</v>
      </c>
      <c r="C529" s="315" t="s">
        <v>1250</v>
      </c>
      <c r="D529" s="316" t="s">
        <v>2109</v>
      </c>
      <c r="E529" s="315" t="s">
        <v>2736</v>
      </c>
      <c r="F529" s="315" t="s">
        <v>3665</v>
      </c>
      <c r="G529" s="315">
        <v>527</v>
      </c>
    </row>
    <row r="530" spans="1:7" ht="125.4" x14ac:dyDescent="0.25">
      <c r="A530" s="311" t="s">
        <v>2294</v>
      </c>
      <c r="B530" s="312" t="s">
        <v>2426</v>
      </c>
      <c r="C530" s="312" t="s">
        <v>2898</v>
      </c>
      <c r="D530" s="313" t="s">
        <v>3039</v>
      </c>
      <c r="E530" s="315" t="s">
        <v>2737</v>
      </c>
      <c r="F530" s="315" t="s">
        <v>3666</v>
      </c>
      <c r="G530" s="312">
        <v>528</v>
      </c>
    </row>
    <row r="531" spans="1:7" ht="182.4" x14ac:dyDescent="0.25">
      <c r="A531" s="314" t="s">
        <v>2295</v>
      </c>
      <c r="B531" s="315" t="s">
        <v>2427</v>
      </c>
      <c r="C531" s="315" t="s">
        <v>2899</v>
      </c>
      <c r="D531" s="316" t="s">
        <v>3040</v>
      </c>
      <c r="E531" s="315" t="s">
        <v>2738</v>
      </c>
      <c r="F531" s="315" t="s">
        <v>3667</v>
      </c>
      <c r="G531" s="315">
        <v>529</v>
      </c>
    </row>
    <row r="532" spans="1:7" ht="102.6" x14ac:dyDescent="0.25">
      <c r="A532" s="311" t="s">
        <v>2296</v>
      </c>
      <c r="B532" s="312" t="s">
        <v>2428</v>
      </c>
      <c r="C532" s="312" t="s">
        <v>1251</v>
      </c>
      <c r="D532" s="313" t="s">
        <v>2110</v>
      </c>
      <c r="E532" s="315" t="s">
        <v>2739</v>
      </c>
      <c r="F532" s="315" t="s">
        <v>3668</v>
      </c>
      <c r="G532" s="315">
        <v>530</v>
      </c>
    </row>
    <row r="533" spans="1:7" x14ac:dyDescent="0.25">
      <c r="A533" s="314" t="s">
        <v>2297</v>
      </c>
      <c r="B533" s="315" t="s">
        <v>334</v>
      </c>
      <c r="C533" s="315" t="s">
        <v>643</v>
      </c>
      <c r="D533" s="316" t="s">
        <v>1756</v>
      </c>
      <c r="F533" s="315"/>
      <c r="G533" s="312">
        <v>531</v>
      </c>
    </row>
    <row r="534" spans="1:7" ht="68.400000000000006" x14ac:dyDescent="0.25">
      <c r="A534" s="314" t="s">
        <v>2298</v>
      </c>
      <c r="B534" s="315" t="s">
        <v>336</v>
      </c>
      <c r="C534" s="315" t="s">
        <v>761</v>
      </c>
      <c r="D534" s="316" t="s">
        <v>1757</v>
      </c>
      <c r="F534" s="315"/>
      <c r="G534" s="315">
        <v>532</v>
      </c>
    </row>
    <row r="535" spans="1:7" s="321" customFormat="1" ht="79.8" x14ac:dyDescent="0.25">
      <c r="A535" s="314" t="s">
        <v>2299</v>
      </c>
      <c r="B535" s="315" t="s">
        <v>2429</v>
      </c>
      <c r="C535" s="315" t="s">
        <v>2900</v>
      </c>
      <c r="D535" s="316" t="s">
        <v>3070</v>
      </c>
      <c r="E535" s="315" t="s">
        <v>2740</v>
      </c>
      <c r="F535" s="315" t="s">
        <v>3669</v>
      </c>
      <c r="G535" s="315">
        <v>533</v>
      </c>
    </row>
    <row r="536" spans="1:7" ht="216.6" x14ac:dyDescent="0.25">
      <c r="A536" s="314" t="s">
        <v>2300</v>
      </c>
      <c r="B536" s="315" t="s">
        <v>1054</v>
      </c>
      <c r="C536" s="315" t="s">
        <v>3071</v>
      </c>
      <c r="D536" s="316" t="s">
        <v>3072</v>
      </c>
      <c r="E536" s="315" t="s">
        <v>2741</v>
      </c>
      <c r="F536" s="315" t="s">
        <v>3670</v>
      </c>
      <c r="G536" s="312">
        <v>534</v>
      </c>
    </row>
    <row r="537" spans="1:7" ht="148.19999999999999" x14ac:dyDescent="0.25">
      <c r="A537" s="314" t="s">
        <v>2301</v>
      </c>
      <c r="B537" s="315" t="s">
        <v>1055</v>
      </c>
      <c r="C537" s="315" t="s">
        <v>3073</v>
      </c>
      <c r="D537" s="316" t="s">
        <v>3074</v>
      </c>
      <c r="E537" s="315" t="s">
        <v>2742</v>
      </c>
      <c r="F537" s="315" t="s">
        <v>3671</v>
      </c>
      <c r="G537" s="315">
        <v>535</v>
      </c>
    </row>
    <row r="538" spans="1:7" ht="125.4" x14ac:dyDescent="0.25">
      <c r="A538" s="314" t="s">
        <v>2302</v>
      </c>
      <c r="B538" s="315" t="s">
        <v>2430</v>
      </c>
      <c r="C538" s="315" t="s">
        <v>2901</v>
      </c>
      <c r="D538" s="316" t="s">
        <v>3077</v>
      </c>
      <c r="E538" s="315" t="s">
        <v>2743</v>
      </c>
      <c r="F538" s="315" t="s">
        <v>3672</v>
      </c>
      <c r="G538" s="315">
        <v>536</v>
      </c>
    </row>
    <row r="539" spans="1:7" ht="136.80000000000001" x14ac:dyDescent="0.25">
      <c r="A539" s="314" t="s">
        <v>2303</v>
      </c>
      <c r="B539" s="315" t="s">
        <v>1056</v>
      </c>
      <c r="C539" s="315" t="s">
        <v>2902</v>
      </c>
      <c r="D539" s="316" t="s">
        <v>3078</v>
      </c>
      <c r="E539" s="315" t="s">
        <v>2744</v>
      </c>
      <c r="F539" s="315" t="s">
        <v>3673</v>
      </c>
      <c r="G539" s="312">
        <v>537</v>
      </c>
    </row>
    <row r="540" spans="1:7" ht="34.200000000000003" x14ac:dyDescent="0.25">
      <c r="A540" s="314" t="s">
        <v>2304</v>
      </c>
      <c r="B540" s="315" t="s">
        <v>1057</v>
      </c>
      <c r="C540" s="315" t="s">
        <v>3075</v>
      </c>
      <c r="D540" s="316" t="s">
        <v>3076</v>
      </c>
      <c r="E540" s="315" t="s">
        <v>2745</v>
      </c>
      <c r="F540" s="315" t="s">
        <v>3674</v>
      </c>
      <c r="G540" s="315">
        <v>538</v>
      </c>
    </row>
    <row r="541" spans="1:7" x14ac:dyDescent="0.25">
      <c r="A541" s="314" t="s">
        <v>31</v>
      </c>
      <c r="B541" s="315" t="s">
        <v>958</v>
      </c>
      <c r="C541" s="315" t="s">
        <v>1341</v>
      </c>
      <c r="D541" s="316" t="s">
        <v>2111</v>
      </c>
      <c r="F541" s="315"/>
      <c r="G541" s="315">
        <v>539</v>
      </c>
    </row>
    <row r="542" spans="1:7" ht="205.2" x14ac:dyDescent="0.25">
      <c r="A542" s="314" t="s">
        <v>450</v>
      </c>
      <c r="B542" s="315" t="s">
        <v>1131</v>
      </c>
      <c r="C542" s="315" t="s">
        <v>1670</v>
      </c>
      <c r="D542" s="316" t="s">
        <v>2112</v>
      </c>
      <c r="F542" s="315"/>
      <c r="G542" s="312">
        <v>540</v>
      </c>
    </row>
    <row r="543" spans="1:7" x14ac:dyDescent="0.25">
      <c r="A543" s="314" t="s">
        <v>38</v>
      </c>
      <c r="B543" s="315" t="s">
        <v>455</v>
      </c>
      <c r="C543" s="315" t="s">
        <v>1168</v>
      </c>
      <c r="D543" s="316" t="s">
        <v>2113</v>
      </c>
      <c r="F543" s="315"/>
      <c r="G543" s="315">
        <v>541</v>
      </c>
    </row>
    <row r="544" spans="1:7" ht="114" x14ac:dyDescent="0.25">
      <c r="A544" s="314" t="s">
        <v>451</v>
      </c>
      <c r="B544" s="315" t="s">
        <v>1132</v>
      </c>
      <c r="C544" s="315" t="s">
        <v>1671</v>
      </c>
      <c r="D544" s="316" t="s">
        <v>2114</v>
      </c>
      <c r="F544" s="315"/>
      <c r="G544" s="315">
        <v>542</v>
      </c>
    </row>
    <row r="545" spans="1:7" ht="171" x14ac:dyDescent="0.25">
      <c r="A545" s="314" t="s">
        <v>126</v>
      </c>
      <c r="B545" s="315" t="s">
        <v>959</v>
      </c>
      <c r="C545" s="315" t="s">
        <v>1596</v>
      </c>
      <c r="D545" s="316" t="s">
        <v>2115</v>
      </c>
      <c r="E545" s="315" t="s">
        <v>2746</v>
      </c>
      <c r="F545" s="315" t="s">
        <v>3675</v>
      </c>
      <c r="G545" s="312">
        <v>543</v>
      </c>
    </row>
    <row r="546" spans="1:7" ht="79.8" x14ac:dyDescent="0.25">
      <c r="A546" s="311" t="s">
        <v>127</v>
      </c>
      <c r="B546" s="312" t="s">
        <v>457</v>
      </c>
      <c r="C546" s="312" t="s">
        <v>1597</v>
      </c>
      <c r="D546" s="313" t="s">
        <v>2116</v>
      </c>
      <c r="E546" s="315" t="s">
        <v>2747</v>
      </c>
      <c r="F546" s="315" t="s">
        <v>3676</v>
      </c>
      <c r="G546" s="315">
        <v>544</v>
      </c>
    </row>
    <row r="547" spans="1:7" ht="79.8" x14ac:dyDescent="0.25">
      <c r="A547" s="314" t="s">
        <v>128</v>
      </c>
      <c r="B547" s="315" t="s">
        <v>960</v>
      </c>
      <c r="C547" s="315" t="s">
        <v>1598</v>
      </c>
      <c r="D547" s="316" t="s">
        <v>2117</v>
      </c>
      <c r="E547" s="315" t="s">
        <v>2748</v>
      </c>
      <c r="F547" s="315" t="s">
        <v>3677</v>
      </c>
      <c r="G547" s="315">
        <v>545</v>
      </c>
    </row>
    <row r="548" spans="1:7" ht="136.80000000000001" x14ac:dyDescent="0.25">
      <c r="A548" s="314" t="s">
        <v>129</v>
      </c>
      <c r="B548" s="315" t="s">
        <v>961</v>
      </c>
      <c r="C548" s="315" t="s">
        <v>1599</v>
      </c>
      <c r="D548" s="316" t="s">
        <v>2118</v>
      </c>
      <c r="E548" s="315" t="s">
        <v>2749</v>
      </c>
      <c r="F548" s="315" t="s">
        <v>3678</v>
      </c>
      <c r="G548" s="312">
        <v>546</v>
      </c>
    </row>
    <row r="549" spans="1:7" ht="91.2" x14ac:dyDescent="0.25">
      <c r="A549" s="314" t="s">
        <v>130</v>
      </c>
      <c r="B549" s="315" t="s">
        <v>2431</v>
      </c>
      <c r="C549" s="315" t="s">
        <v>2903</v>
      </c>
      <c r="D549" s="316" t="s">
        <v>3041</v>
      </c>
      <c r="E549" s="315" t="s">
        <v>2750</v>
      </c>
      <c r="F549" s="315" t="s">
        <v>3679</v>
      </c>
      <c r="G549" s="315">
        <v>547</v>
      </c>
    </row>
    <row r="550" spans="1:7" ht="102.6" x14ac:dyDescent="0.25">
      <c r="A550" s="314" t="s">
        <v>131</v>
      </c>
      <c r="B550" s="315" t="s">
        <v>962</v>
      </c>
      <c r="C550" s="315" t="s">
        <v>1194</v>
      </c>
      <c r="D550" s="316" t="s">
        <v>2119</v>
      </c>
      <c r="E550" s="315" t="s">
        <v>2751</v>
      </c>
      <c r="F550" s="315" t="s">
        <v>3680</v>
      </c>
      <c r="G550" s="315">
        <v>548</v>
      </c>
    </row>
    <row r="551" spans="1:7" s="324" customFormat="1" ht="159.6" x14ac:dyDescent="0.2">
      <c r="A551" s="314" t="s">
        <v>132</v>
      </c>
      <c r="B551" s="315" t="s">
        <v>963</v>
      </c>
      <c r="C551" s="315" t="s">
        <v>1195</v>
      </c>
      <c r="D551" s="316" t="s">
        <v>2120</v>
      </c>
      <c r="E551" s="315" t="s">
        <v>2752</v>
      </c>
      <c r="F551" s="315" t="s">
        <v>3681</v>
      </c>
      <c r="G551" s="312">
        <v>549</v>
      </c>
    </row>
    <row r="552" spans="1:7" ht="34.200000000000003" x14ac:dyDescent="0.25">
      <c r="A552" s="314" t="s">
        <v>133</v>
      </c>
      <c r="B552" s="315" t="s">
        <v>2432</v>
      </c>
      <c r="C552" s="315" t="s">
        <v>2904</v>
      </c>
      <c r="D552" s="316" t="s">
        <v>3042</v>
      </c>
      <c r="E552" s="315" t="s">
        <v>2753</v>
      </c>
      <c r="F552" s="315" t="s">
        <v>3682</v>
      </c>
      <c r="G552" s="315">
        <v>550</v>
      </c>
    </row>
    <row r="553" spans="1:7" ht="91.2" x14ac:dyDescent="0.25">
      <c r="A553" s="314" t="s">
        <v>134</v>
      </c>
      <c r="B553" s="315" t="s">
        <v>2433</v>
      </c>
      <c r="C553" s="315" t="s">
        <v>2905</v>
      </c>
      <c r="D553" s="316" t="s">
        <v>3043</v>
      </c>
      <c r="E553" s="315" t="s">
        <v>2754</v>
      </c>
      <c r="F553" s="315" t="s">
        <v>3683</v>
      </c>
      <c r="G553" s="315">
        <v>551</v>
      </c>
    </row>
    <row r="554" spans="1:7" ht="68.400000000000006" x14ac:dyDescent="0.25">
      <c r="A554" s="314" t="s">
        <v>135</v>
      </c>
      <c r="B554" s="315" t="s">
        <v>2434</v>
      </c>
      <c r="C554" s="315" t="s">
        <v>2906</v>
      </c>
      <c r="D554" s="316" t="s">
        <v>3044</v>
      </c>
      <c r="E554" s="315" t="s">
        <v>2755</v>
      </c>
      <c r="F554" s="315" t="s">
        <v>3684</v>
      </c>
      <c r="G554" s="312">
        <v>552</v>
      </c>
    </row>
    <row r="555" spans="1:7" ht="68.400000000000006" x14ac:dyDescent="0.25">
      <c r="A555" s="314" t="s">
        <v>136</v>
      </c>
      <c r="B555" s="315" t="s">
        <v>458</v>
      </c>
      <c r="C555" s="315" t="s">
        <v>1672</v>
      </c>
      <c r="D555" s="316" t="s">
        <v>2121</v>
      </c>
      <c r="E555" s="315" t="s">
        <v>2756</v>
      </c>
      <c r="F555" s="315" t="s">
        <v>3685</v>
      </c>
      <c r="G555" s="315">
        <v>553</v>
      </c>
    </row>
    <row r="556" spans="1:7" ht="102.6" x14ac:dyDescent="0.25">
      <c r="A556" s="314" t="s">
        <v>137</v>
      </c>
      <c r="B556" s="315" t="s">
        <v>2435</v>
      </c>
      <c r="C556" s="315" t="s">
        <v>2907</v>
      </c>
      <c r="D556" s="316" t="s">
        <v>3045</v>
      </c>
      <c r="E556" s="315" t="s">
        <v>2757</v>
      </c>
      <c r="F556" s="315" t="s">
        <v>3686</v>
      </c>
      <c r="G556" s="315">
        <v>554</v>
      </c>
    </row>
    <row r="557" spans="1:7" ht="125.4" x14ac:dyDescent="0.25">
      <c r="A557" s="314" t="s">
        <v>2305</v>
      </c>
      <c r="B557" s="315" t="s">
        <v>2436</v>
      </c>
      <c r="C557" s="315" t="s">
        <v>2908</v>
      </c>
      <c r="D557" s="316" t="s">
        <v>3046</v>
      </c>
      <c r="E557" s="315" t="s">
        <v>2758</v>
      </c>
      <c r="F557" s="315" t="s">
        <v>3687</v>
      </c>
      <c r="G557" s="312">
        <v>555</v>
      </c>
    </row>
    <row r="558" spans="1:7" x14ac:dyDescent="0.25">
      <c r="A558" s="314" t="s">
        <v>40</v>
      </c>
      <c r="B558" s="315" t="s">
        <v>1122</v>
      </c>
      <c r="C558" s="315" t="s">
        <v>1169</v>
      </c>
      <c r="D558" s="316" t="s">
        <v>2122</v>
      </c>
      <c r="F558" s="315"/>
      <c r="G558" s="315">
        <v>556</v>
      </c>
    </row>
    <row r="559" spans="1:7" ht="125.4" x14ac:dyDescent="0.25">
      <c r="A559" s="311" t="s">
        <v>456</v>
      </c>
      <c r="B559" s="312" t="s">
        <v>452</v>
      </c>
      <c r="C559" s="312" t="s">
        <v>1673</v>
      </c>
      <c r="D559" s="313" t="s">
        <v>2123</v>
      </c>
      <c r="F559" s="315"/>
      <c r="G559" s="315">
        <v>557</v>
      </c>
    </row>
    <row r="560" spans="1:7" ht="79.8" x14ac:dyDescent="0.25">
      <c r="A560" s="314" t="s">
        <v>138</v>
      </c>
      <c r="B560" s="315" t="s">
        <v>964</v>
      </c>
      <c r="C560" s="315" t="s">
        <v>1600</v>
      </c>
      <c r="D560" s="316" t="s">
        <v>2124</v>
      </c>
      <c r="E560" s="315" t="s">
        <v>2759</v>
      </c>
      <c r="F560" s="315" t="s">
        <v>3688</v>
      </c>
      <c r="G560" s="312">
        <v>558</v>
      </c>
    </row>
    <row r="561" spans="1:7" ht="91.2" x14ac:dyDescent="0.25">
      <c r="A561" s="314" t="s">
        <v>139</v>
      </c>
      <c r="B561" s="315" t="s">
        <v>2437</v>
      </c>
      <c r="C561" s="315" t="s">
        <v>2909</v>
      </c>
      <c r="D561" s="316" t="s">
        <v>3047</v>
      </c>
      <c r="E561" s="315" t="s">
        <v>2760</v>
      </c>
      <c r="F561" s="315" t="s">
        <v>3689</v>
      </c>
      <c r="G561" s="315">
        <v>559</v>
      </c>
    </row>
    <row r="562" spans="1:7" ht="102.6" x14ac:dyDescent="0.25">
      <c r="A562" s="314" t="s">
        <v>140</v>
      </c>
      <c r="B562" s="315" t="s">
        <v>2438</v>
      </c>
      <c r="C562" s="315" t="s">
        <v>2910</v>
      </c>
      <c r="D562" s="316" t="s">
        <v>3048</v>
      </c>
      <c r="E562" s="315" t="s">
        <v>2761</v>
      </c>
      <c r="F562" s="315" t="s">
        <v>3690</v>
      </c>
      <c r="G562" s="315">
        <v>560</v>
      </c>
    </row>
    <row r="563" spans="1:7" ht="91.2" x14ac:dyDescent="0.25">
      <c r="A563" s="314" t="s">
        <v>141</v>
      </c>
      <c r="B563" s="315" t="s">
        <v>965</v>
      </c>
      <c r="C563" s="315" t="s">
        <v>1601</v>
      </c>
      <c r="D563" s="316" t="s">
        <v>2125</v>
      </c>
      <c r="E563" s="315" t="s">
        <v>2762</v>
      </c>
      <c r="F563" s="315" t="s">
        <v>3691</v>
      </c>
      <c r="G563" s="312">
        <v>561</v>
      </c>
    </row>
    <row r="564" spans="1:7" ht="114" x14ac:dyDescent="0.25">
      <c r="A564" s="314" t="s">
        <v>142</v>
      </c>
      <c r="B564" s="315" t="s">
        <v>2439</v>
      </c>
      <c r="C564" s="315" t="s">
        <v>2911</v>
      </c>
      <c r="D564" s="316" t="s">
        <v>3049</v>
      </c>
      <c r="E564" s="315" t="s">
        <v>2763</v>
      </c>
      <c r="F564" s="315" t="s">
        <v>3692</v>
      </c>
      <c r="G564" s="315">
        <v>562</v>
      </c>
    </row>
    <row r="565" spans="1:7" ht="79.8" x14ac:dyDescent="0.25">
      <c r="A565" s="314" t="s">
        <v>143</v>
      </c>
      <c r="B565" s="315" t="s">
        <v>453</v>
      </c>
      <c r="C565" s="315" t="s">
        <v>1196</v>
      </c>
      <c r="D565" s="316" t="s">
        <v>2126</v>
      </c>
      <c r="E565" s="315" t="s">
        <v>2764</v>
      </c>
      <c r="F565" s="315" t="s">
        <v>3693</v>
      </c>
      <c r="G565" s="315">
        <v>563</v>
      </c>
    </row>
    <row r="566" spans="1:7" ht="91.2" x14ac:dyDescent="0.25">
      <c r="A566" s="314" t="s">
        <v>144</v>
      </c>
      <c r="B566" s="315" t="s">
        <v>454</v>
      </c>
      <c r="C566" s="315" t="s">
        <v>1197</v>
      </c>
      <c r="D566" s="316" t="s">
        <v>2127</v>
      </c>
      <c r="E566" s="315" t="s">
        <v>2765</v>
      </c>
      <c r="F566" s="315" t="s">
        <v>3694</v>
      </c>
      <c r="G566" s="312">
        <v>564</v>
      </c>
    </row>
    <row r="567" spans="1:7" ht="114" x14ac:dyDescent="0.25">
      <c r="A567" s="311" t="s">
        <v>145</v>
      </c>
      <c r="B567" s="312" t="s">
        <v>2440</v>
      </c>
      <c r="C567" s="312" t="s">
        <v>2912</v>
      </c>
      <c r="D567" s="313" t="s">
        <v>3050</v>
      </c>
      <c r="E567" s="315" t="s">
        <v>2766</v>
      </c>
      <c r="F567" s="315" t="s">
        <v>3695</v>
      </c>
      <c r="G567" s="315">
        <v>565</v>
      </c>
    </row>
    <row r="568" spans="1:7" ht="79.8" x14ac:dyDescent="0.25">
      <c r="A568" s="314" t="s">
        <v>146</v>
      </c>
      <c r="B568" s="315" t="s">
        <v>966</v>
      </c>
      <c r="C568" s="315" t="s">
        <v>1198</v>
      </c>
      <c r="D568" s="316" t="s">
        <v>2128</v>
      </c>
      <c r="E568" s="315" t="s">
        <v>2767</v>
      </c>
      <c r="F568" s="315" t="s">
        <v>3696</v>
      </c>
      <c r="G568" s="315">
        <v>566</v>
      </c>
    </row>
    <row r="569" spans="1:7" ht="148.19999999999999" x14ac:dyDescent="0.25">
      <c r="A569" s="311" t="s">
        <v>147</v>
      </c>
      <c r="B569" s="312" t="s">
        <v>2441</v>
      </c>
      <c r="C569" s="312" t="s">
        <v>2913</v>
      </c>
      <c r="D569" s="313" t="s">
        <v>3051</v>
      </c>
      <c r="E569" s="315" t="s">
        <v>2768</v>
      </c>
      <c r="F569" s="315" t="s">
        <v>3697</v>
      </c>
      <c r="G569" s="312">
        <v>567</v>
      </c>
    </row>
    <row r="570" spans="1:7" ht="125.4" x14ac:dyDescent="0.25">
      <c r="A570" s="314" t="s">
        <v>148</v>
      </c>
      <c r="B570" s="315" t="s">
        <v>967</v>
      </c>
      <c r="C570" s="315" t="s">
        <v>1343</v>
      </c>
      <c r="D570" s="316" t="s">
        <v>2129</v>
      </c>
      <c r="E570" s="315" t="s">
        <v>2769</v>
      </c>
      <c r="F570" s="315" t="s">
        <v>3698</v>
      </c>
      <c r="G570" s="315">
        <v>568</v>
      </c>
    </row>
    <row r="571" spans="1:7" x14ac:dyDescent="0.25">
      <c r="A571" s="314" t="s">
        <v>43</v>
      </c>
      <c r="B571" s="315" t="s">
        <v>334</v>
      </c>
      <c r="C571" s="315" t="s">
        <v>643</v>
      </c>
      <c r="D571" s="316" t="s">
        <v>1756</v>
      </c>
      <c r="F571" s="315"/>
      <c r="G571" s="315">
        <v>569</v>
      </c>
    </row>
    <row r="572" spans="1:7" ht="68.400000000000006" x14ac:dyDescent="0.25">
      <c r="A572" s="314" t="s">
        <v>459</v>
      </c>
      <c r="B572" s="315" t="s">
        <v>336</v>
      </c>
      <c r="C572" s="315" t="s">
        <v>761</v>
      </c>
      <c r="D572" s="316" t="s">
        <v>1757</v>
      </c>
      <c r="F572" s="315"/>
      <c r="G572" s="312">
        <v>570</v>
      </c>
    </row>
    <row r="573" spans="1:7" ht="79.8" x14ac:dyDescent="0.25">
      <c r="A573" s="314" t="s">
        <v>149</v>
      </c>
      <c r="B573" s="315" t="s">
        <v>968</v>
      </c>
      <c r="C573" s="315" t="s">
        <v>1199</v>
      </c>
      <c r="D573" s="316" t="s">
        <v>2130</v>
      </c>
      <c r="E573" s="315" t="s">
        <v>2770</v>
      </c>
      <c r="F573" s="315" t="s">
        <v>3699</v>
      </c>
      <c r="G573" s="315">
        <v>571</v>
      </c>
    </row>
    <row r="574" spans="1:7" ht="216.6" x14ac:dyDescent="0.25">
      <c r="A574" s="314" t="s">
        <v>150</v>
      </c>
      <c r="B574" s="315" t="s">
        <v>460</v>
      </c>
      <c r="C574" s="315" t="s">
        <v>1200</v>
      </c>
      <c r="D574" s="316" t="s">
        <v>2131</v>
      </c>
      <c r="E574" s="315" t="s">
        <v>2771</v>
      </c>
      <c r="F574" s="315" t="s">
        <v>3700</v>
      </c>
      <c r="G574" s="315">
        <v>572</v>
      </c>
    </row>
    <row r="575" spans="1:7" ht="171" x14ac:dyDescent="0.25">
      <c r="A575" s="314" t="s">
        <v>151</v>
      </c>
      <c r="B575" s="315" t="s">
        <v>969</v>
      </c>
      <c r="C575" s="315" t="s">
        <v>1661</v>
      </c>
      <c r="D575" s="316" t="s">
        <v>2132</v>
      </c>
      <c r="E575" s="315" t="s">
        <v>2772</v>
      </c>
      <c r="F575" s="315" t="s">
        <v>3701</v>
      </c>
      <c r="G575" s="312">
        <v>573</v>
      </c>
    </row>
    <row r="576" spans="1:7" ht="136.80000000000001" x14ac:dyDescent="0.25">
      <c r="A576" s="314" t="s">
        <v>152</v>
      </c>
      <c r="B576" s="315" t="s">
        <v>970</v>
      </c>
      <c r="C576" s="315" t="s">
        <v>1202</v>
      </c>
      <c r="D576" s="316" t="s">
        <v>2134</v>
      </c>
      <c r="E576" s="315" t="s">
        <v>2773</v>
      </c>
      <c r="F576" s="315" t="s">
        <v>3702</v>
      </c>
      <c r="G576" s="315">
        <v>574</v>
      </c>
    </row>
    <row r="577" spans="1:7" ht="148.19999999999999" x14ac:dyDescent="0.25">
      <c r="A577" s="311" t="s">
        <v>153</v>
      </c>
      <c r="B577" s="312" t="s">
        <v>461</v>
      </c>
      <c r="C577" s="312" t="s">
        <v>1201</v>
      </c>
      <c r="D577" s="313" t="s">
        <v>2133</v>
      </c>
      <c r="E577" s="315" t="s">
        <v>2774</v>
      </c>
      <c r="F577" s="315" t="s">
        <v>3703</v>
      </c>
      <c r="G577" s="315">
        <v>575</v>
      </c>
    </row>
    <row r="578" spans="1:7" ht="34.200000000000003" x14ac:dyDescent="0.25">
      <c r="A578" s="314" t="s">
        <v>154</v>
      </c>
      <c r="B578" s="315" t="s">
        <v>971</v>
      </c>
      <c r="C578" s="315" t="s">
        <v>1203</v>
      </c>
      <c r="D578" s="316" t="s">
        <v>2135</v>
      </c>
      <c r="E578" s="315" t="s">
        <v>2775</v>
      </c>
      <c r="F578" s="315" t="s">
        <v>3704</v>
      </c>
      <c r="G578" s="312">
        <v>576</v>
      </c>
    </row>
    <row r="579" spans="1:7" x14ac:dyDescent="0.25">
      <c r="A579" s="314" t="s">
        <v>41</v>
      </c>
      <c r="B579" s="315" t="s">
        <v>1058</v>
      </c>
      <c r="C579" s="315" t="s">
        <v>1336</v>
      </c>
      <c r="D579" s="316" t="s">
        <v>2136</v>
      </c>
      <c r="F579" s="315"/>
      <c r="G579" s="315">
        <v>577</v>
      </c>
    </row>
    <row r="580" spans="1:7" ht="171" x14ac:dyDescent="0.25">
      <c r="A580" s="314" t="s">
        <v>494</v>
      </c>
      <c r="B580" s="315" t="s">
        <v>1156</v>
      </c>
      <c r="C580" s="315" t="s">
        <v>709</v>
      </c>
      <c r="D580" s="316" t="s">
        <v>2137</v>
      </c>
      <c r="F580" s="315"/>
      <c r="G580" s="315">
        <v>578</v>
      </c>
    </row>
    <row r="581" spans="1:7" x14ac:dyDescent="0.25">
      <c r="A581" s="314" t="s">
        <v>70</v>
      </c>
      <c r="B581" s="315" t="s">
        <v>495</v>
      </c>
      <c r="C581" s="315" t="s">
        <v>642</v>
      </c>
      <c r="D581" s="316" t="s">
        <v>2138</v>
      </c>
      <c r="F581" s="315"/>
      <c r="G581" s="312">
        <v>579</v>
      </c>
    </row>
    <row r="582" spans="1:7" ht="114" x14ac:dyDescent="0.25">
      <c r="A582" s="314" t="s">
        <v>496</v>
      </c>
      <c r="B582" s="315" t="s">
        <v>1152</v>
      </c>
      <c r="C582" s="315" t="s">
        <v>710</v>
      </c>
      <c r="D582" s="316" t="s">
        <v>2139</v>
      </c>
      <c r="F582" s="315"/>
      <c r="G582" s="315">
        <v>580</v>
      </c>
    </row>
    <row r="583" spans="1:7" ht="125.4" x14ac:dyDescent="0.25">
      <c r="A583" s="314" t="s">
        <v>214</v>
      </c>
      <c r="B583" s="315" t="s">
        <v>1064</v>
      </c>
      <c r="C583" s="315" t="s">
        <v>1606</v>
      </c>
      <c r="D583" s="316" t="s">
        <v>2154</v>
      </c>
      <c r="E583" s="315" t="s">
        <v>2776</v>
      </c>
      <c r="F583" s="315" t="s">
        <v>3705</v>
      </c>
      <c r="G583" s="315">
        <v>581</v>
      </c>
    </row>
    <row r="584" spans="1:7" ht="159.6" x14ac:dyDescent="0.25">
      <c r="A584" s="314" t="s">
        <v>215</v>
      </c>
      <c r="B584" s="315" t="s">
        <v>1065</v>
      </c>
      <c r="C584" s="315" t="s">
        <v>1607</v>
      </c>
      <c r="D584" s="316" t="s">
        <v>2155</v>
      </c>
      <c r="E584" s="315" t="s">
        <v>2777</v>
      </c>
      <c r="F584" s="315" t="s">
        <v>3706</v>
      </c>
      <c r="G584" s="312">
        <v>582</v>
      </c>
    </row>
    <row r="585" spans="1:7" ht="91.2" x14ac:dyDescent="0.25">
      <c r="A585" s="311" t="s">
        <v>216</v>
      </c>
      <c r="B585" s="312" t="s">
        <v>2442</v>
      </c>
      <c r="C585" s="312" t="s">
        <v>2914</v>
      </c>
      <c r="D585" s="313" t="s">
        <v>3052</v>
      </c>
      <c r="E585" s="315" t="s">
        <v>2778</v>
      </c>
      <c r="F585" s="315" t="s">
        <v>3707</v>
      </c>
      <c r="G585" s="315">
        <v>583</v>
      </c>
    </row>
    <row r="586" spans="1:7" ht="114" x14ac:dyDescent="0.25">
      <c r="A586" s="314" t="s">
        <v>217</v>
      </c>
      <c r="B586" s="315" t="s">
        <v>2443</v>
      </c>
      <c r="C586" s="315" t="s">
        <v>2915</v>
      </c>
      <c r="D586" s="316" t="s">
        <v>3053</v>
      </c>
      <c r="E586" s="315" t="s">
        <v>2779</v>
      </c>
      <c r="F586" s="315" t="s">
        <v>3708</v>
      </c>
      <c r="G586" s="315">
        <v>584</v>
      </c>
    </row>
    <row r="587" spans="1:7" ht="125.4" x14ac:dyDescent="0.25">
      <c r="A587" s="314" t="s">
        <v>218</v>
      </c>
      <c r="B587" s="315" t="s">
        <v>2444</v>
      </c>
      <c r="C587" s="315" t="s">
        <v>2916</v>
      </c>
      <c r="D587" s="316" t="s">
        <v>3054</v>
      </c>
      <c r="E587" s="315" t="s">
        <v>2780</v>
      </c>
      <c r="F587" s="315" t="s">
        <v>3709</v>
      </c>
      <c r="G587" s="312">
        <v>585</v>
      </c>
    </row>
    <row r="588" spans="1:7" ht="79.8" x14ac:dyDescent="0.25">
      <c r="A588" s="314" t="s">
        <v>219</v>
      </c>
      <c r="B588" s="315" t="s">
        <v>507</v>
      </c>
      <c r="C588" s="315" t="s">
        <v>1677</v>
      </c>
      <c r="D588" s="316" t="s">
        <v>2156</v>
      </c>
      <c r="E588" s="315" t="s">
        <v>2781</v>
      </c>
      <c r="F588" s="315" t="s">
        <v>3710</v>
      </c>
      <c r="G588" s="315">
        <v>586</v>
      </c>
    </row>
    <row r="589" spans="1:7" ht="125.4" x14ac:dyDescent="0.25">
      <c r="A589" s="314" t="s">
        <v>2306</v>
      </c>
      <c r="B589" s="315" t="s">
        <v>508</v>
      </c>
      <c r="C589" s="315" t="s">
        <v>2917</v>
      </c>
      <c r="D589" s="316" t="s">
        <v>3055</v>
      </c>
      <c r="E589" s="315" t="s">
        <v>2782</v>
      </c>
      <c r="F589" s="315" t="s">
        <v>3711</v>
      </c>
      <c r="G589" s="315">
        <v>587</v>
      </c>
    </row>
    <row r="590" spans="1:7" x14ac:dyDescent="0.25">
      <c r="A590" s="314" t="s">
        <v>72</v>
      </c>
      <c r="B590" s="315" t="s">
        <v>500</v>
      </c>
      <c r="C590" s="315" t="s">
        <v>1179</v>
      </c>
      <c r="D590" s="316" t="s">
        <v>2146</v>
      </c>
      <c r="F590" s="315"/>
      <c r="G590" s="312">
        <v>588</v>
      </c>
    </row>
    <row r="591" spans="1:7" ht="136.80000000000001" x14ac:dyDescent="0.25">
      <c r="A591" s="314" t="s">
        <v>501</v>
      </c>
      <c r="B591" s="315" t="s">
        <v>502</v>
      </c>
      <c r="C591" s="315" t="s">
        <v>1676</v>
      </c>
      <c r="D591" s="316" t="s">
        <v>2147</v>
      </c>
      <c r="F591" s="315"/>
      <c r="G591" s="315">
        <v>589</v>
      </c>
    </row>
    <row r="592" spans="1:7" ht="182.4" x14ac:dyDescent="0.25">
      <c r="A592" s="314" t="s">
        <v>220</v>
      </c>
      <c r="B592" s="315" t="s">
        <v>511</v>
      </c>
      <c r="C592" s="315" t="s">
        <v>1608</v>
      </c>
      <c r="D592" s="316" t="s">
        <v>2159</v>
      </c>
      <c r="E592" s="315" t="s">
        <v>2783</v>
      </c>
      <c r="F592" s="315" t="s">
        <v>3712</v>
      </c>
      <c r="G592" s="315">
        <v>590</v>
      </c>
    </row>
    <row r="593" spans="1:7" ht="182.4" x14ac:dyDescent="0.25">
      <c r="A593" s="314" t="s">
        <v>221</v>
      </c>
      <c r="B593" s="315" t="s">
        <v>2445</v>
      </c>
      <c r="C593" s="315" t="s">
        <v>2918</v>
      </c>
      <c r="D593" s="316" t="s">
        <v>3056</v>
      </c>
      <c r="E593" s="315" t="s">
        <v>2784</v>
      </c>
      <c r="F593" s="315" t="s">
        <v>3713</v>
      </c>
      <c r="G593" s="312">
        <v>591</v>
      </c>
    </row>
    <row r="594" spans="1:7" ht="102.6" x14ac:dyDescent="0.25">
      <c r="A594" s="311" t="s">
        <v>222</v>
      </c>
      <c r="B594" s="312" t="s">
        <v>2446</v>
      </c>
      <c r="C594" s="312" t="s">
        <v>2919</v>
      </c>
      <c r="D594" s="313" t="s">
        <v>3057</v>
      </c>
      <c r="E594" s="315" t="s">
        <v>2785</v>
      </c>
      <c r="F594" s="315" t="s">
        <v>3714</v>
      </c>
      <c r="G594" s="315">
        <v>592</v>
      </c>
    </row>
    <row r="595" spans="1:7" ht="79.8" x14ac:dyDescent="0.25">
      <c r="A595" s="314" t="s">
        <v>223</v>
      </c>
      <c r="B595" s="315" t="s">
        <v>2447</v>
      </c>
      <c r="C595" s="315" t="s">
        <v>2920</v>
      </c>
      <c r="D595" s="316">
        <v>0</v>
      </c>
      <c r="E595" s="315" t="s">
        <v>2786</v>
      </c>
      <c r="F595" s="315" t="s">
        <v>3715</v>
      </c>
      <c r="G595" s="315">
        <v>593</v>
      </c>
    </row>
    <row r="596" spans="1:7" ht="91.2" x14ac:dyDescent="0.25">
      <c r="A596" s="314" t="s">
        <v>224</v>
      </c>
      <c r="B596" s="315" t="s">
        <v>2448</v>
      </c>
      <c r="C596" s="315" t="s">
        <v>2921</v>
      </c>
      <c r="D596" s="316">
        <v>0</v>
      </c>
      <c r="E596" s="315" t="s">
        <v>2787</v>
      </c>
      <c r="F596" s="315" t="s">
        <v>3716</v>
      </c>
      <c r="G596" s="312">
        <v>594</v>
      </c>
    </row>
    <row r="597" spans="1:7" ht="102.6" x14ac:dyDescent="0.25">
      <c r="A597" s="314" t="s">
        <v>225</v>
      </c>
      <c r="B597" s="315" t="s">
        <v>2449</v>
      </c>
      <c r="C597" s="315" t="s">
        <v>2922</v>
      </c>
      <c r="D597" s="316" t="s">
        <v>2160</v>
      </c>
      <c r="E597" s="315" t="s">
        <v>2788</v>
      </c>
      <c r="F597" s="315" t="s">
        <v>3717</v>
      </c>
      <c r="G597" s="315">
        <v>595</v>
      </c>
    </row>
    <row r="598" spans="1:7" ht="171" x14ac:dyDescent="0.25">
      <c r="A598" s="314" t="s">
        <v>2307</v>
      </c>
      <c r="B598" s="315" t="s">
        <v>1066</v>
      </c>
      <c r="C598" s="315" t="s">
        <v>2923</v>
      </c>
      <c r="D598" s="316" t="s">
        <v>3058</v>
      </c>
      <c r="E598" s="315" t="s">
        <v>2789</v>
      </c>
      <c r="F598" s="315" t="s">
        <v>3718</v>
      </c>
      <c r="G598" s="315">
        <v>596</v>
      </c>
    </row>
    <row r="599" spans="1:7" x14ac:dyDescent="0.25">
      <c r="A599" s="314" t="s">
        <v>74</v>
      </c>
      <c r="B599" s="315" t="s">
        <v>505</v>
      </c>
      <c r="C599" s="315" t="s">
        <v>1180</v>
      </c>
      <c r="D599" s="316" t="s">
        <v>2152</v>
      </c>
      <c r="F599" s="315"/>
      <c r="G599" s="312">
        <v>597</v>
      </c>
    </row>
    <row r="600" spans="1:7" ht="102.6" x14ac:dyDescent="0.25">
      <c r="A600" s="314" t="s">
        <v>506</v>
      </c>
      <c r="B600" s="315" t="s">
        <v>1153</v>
      </c>
      <c r="C600" s="315" t="s">
        <v>711</v>
      </c>
      <c r="D600" s="316" t="s">
        <v>2153</v>
      </c>
      <c r="F600" s="315"/>
      <c r="G600" s="315">
        <v>598</v>
      </c>
    </row>
    <row r="601" spans="1:7" ht="102.6" x14ac:dyDescent="0.25">
      <c r="A601" s="311" t="s">
        <v>226</v>
      </c>
      <c r="B601" s="312" t="s">
        <v>497</v>
      </c>
      <c r="C601" s="312" t="s">
        <v>1602</v>
      </c>
      <c r="D601" s="313" t="s">
        <v>2140</v>
      </c>
      <c r="E601" s="315" t="s">
        <v>2790</v>
      </c>
      <c r="F601" s="315" t="s">
        <v>3719</v>
      </c>
      <c r="G601" s="315">
        <v>599</v>
      </c>
    </row>
    <row r="602" spans="1:7" ht="79.8" x14ac:dyDescent="0.25">
      <c r="A602" s="314" t="s">
        <v>227</v>
      </c>
      <c r="B602" s="315" t="s">
        <v>498</v>
      </c>
      <c r="C602" s="315" t="s">
        <v>1603</v>
      </c>
      <c r="D602" s="316" t="s">
        <v>2141</v>
      </c>
      <c r="E602" s="315" t="s">
        <v>2791</v>
      </c>
      <c r="F602" s="315" t="s">
        <v>3720</v>
      </c>
      <c r="G602" s="312">
        <v>600</v>
      </c>
    </row>
    <row r="603" spans="1:7" ht="91.2" x14ac:dyDescent="0.25">
      <c r="A603" s="314" t="s">
        <v>228</v>
      </c>
      <c r="B603" s="315" t="s">
        <v>1059</v>
      </c>
      <c r="C603" s="315" t="s">
        <v>1674</v>
      </c>
      <c r="D603" s="316" t="s">
        <v>2142</v>
      </c>
      <c r="E603" s="315" t="s">
        <v>2792</v>
      </c>
      <c r="F603" s="315" t="s">
        <v>3721</v>
      </c>
      <c r="G603" s="315">
        <v>601</v>
      </c>
    </row>
    <row r="604" spans="1:7" ht="79.8" x14ac:dyDescent="0.25">
      <c r="A604" s="314" t="s">
        <v>229</v>
      </c>
      <c r="B604" s="315" t="s">
        <v>1060</v>
      </c>
      <c r="C604" s="315" t="s">
        <v>1252</v>
      </c>
      <c r="D604" s="316" t="s">
        <v>2143</v>
      </c>
      <c r="E604" s="315" t="s">
        <v>2793</v>
      </c>
      <c r="F604" s="315" t="s">
        <v>3722</v>
      </c>
      <c r="G604" s="315">
        <v>602</v>
      </c>
    </row>
    <row r="605" spans="1:7" ht="91.2" x14ac:dyDescent="0.25">
      <c r="A605" s="314" t="s">
        <v>230</v>
      </c>
      <c r="B605" s="315" t="s">
        <v>1061</v>
      </c>
      <c r="C605" s="315" t="s">
        <v>1253</v>
      </c>
      <c r="D605" s="316" t="s">
        <v>2144</v>
      </c>
      <c r="E605" s="315" t="s">
        <v>2794</v>
      </c>
      <c r="F605" s="315" t="s">
        <v>3723</v>
      </c>
      <c r="G605" s="312">
        <v>603</v>
      </c>
    </row>
    <row r="606" spans="1:7" ht="91.2" x14ac:dyDescent="0.25">
      <c r="A606" s="314" t="s">
        <v>231</v>
      </c>
      <c r="B606" s="315" t="s">
        <v>499</v>
      </c>
      <c r="C606" s="315" t="s">
        <v>1675</v>
      </c>
      <c r="D606" s="316" t="s">
        <v>2145</v>
      </c>
      <c r="E606" s="315" t="s">
        <v>2795</v>
      </c>
      <c r="F606" s="315" t="s">
        <v>3724</v>
      </c>
      <c r="G606" s="315">
        <v>604</v>
      </c>
    </row>
    <row r="607" spans="1:7" x14ac:dyDescent="0.25">
      <c r="A607" s="314" t="s">
        <v>76</v>
      </c>
      <c r="B607" s="315" t="s">
        <v>509</v>
      </c>
      <c r="C607" s="315" t="s">
        <v>1181</v>
      </c>
      <c r="D607" s="316" t="s">
        <v>2157</v>
      </c>
      <c r="F607" s="315"/>
      <c r="G607" s="315">
        <v>605</v>
      </c>
    </row>
    <row r="608" spans="1:7" ht="182.4" x14ac:dyDescent="0.25">
      <c r="A608" s="314" t="s">
        <v>510</v>
      </c>
      <c r="B608" s="315" t="s">
        <v>1154</v>
      </c>
      <c r="C608" s="315" t="s">
        <v>766</v>
      </c>
      <c r="D608" s="316" t="s">
        <v>2158</v>
      </c>
      <c r="F608" s="315"/>
      <c r="G608" s="312">
        <v>606</v>
      </c>
    </row>
    <row r="609" spans="1:7" ht="136.80000000000001" x14ac:dyDescent="0.25">
      <c r="A609" s="314" t="s">
        <v>232</v>
      </c>
      <c r="B609" s="315" t="s">
        <v>503</v>
      </c>
      <c r="C609" s="315" t="s">
        <v>1604</v>
      </c>
      <c r="D609" s="316" t="s">
        <v>2148</v>
      </c>
      <c r="E609" s="315" t="s">
        <v>2796</v>
      </c>
      <c r="F609" s="315" t="s">
        <v>3725</v>
      </c>
      <c r="G609" s="315">
        <v>607</v>
      </c>
    </row>
    <row r="610" spans="1:7" ht="57" x14ac:dyDescent="0.25">
      <c r="A610" s="314" t="s">
        <v>233</v>
      </c>
      <c r="B610" s="315" t="s">
        <v>1062</v>
      </c>
      <c r="C610" s="315" t="s">
        <v>1605</v>
      </c>
      <c r="D610" s="316" t="s">
        <v>2149</v>
      </c>
      <c r="E610" s="315" t="s">
        <v>2797</v>
      </c>
      <c r="F610" s="315" t="s">
        <v>3726</v>
      </c>
      <c r="G610" s="315">
        <v>608</v>
      </c>
    </row>
    <row r="611" spans="1:7" ht="68.400000000000006" x14ac:dyDescent="0.25">
      <c r="A611" s="314" t="s">
        <v>234</v>
      </c>
      <c r="B611" s="315" t="s">
        <v>2450</v>
      </c>
      <c r="C611" s="315" t="s">
        <v>2924</v>
      </c>
      <c r="D611" s="316" t="s">
        <v>3059</v>
      </c>
      <c r="E611" s="315" t="s">
        <v>2798</v>
      </c>
      <c r="F611" s="315" t="s">
        <v>3727</v>
      </c>
      <c r="G611" s="312">
        <v>609</v>
      </c>
    </row>
    <row r="612" spans="1:7" ht="102.6" x14ac:dyDescent="0.25">
      <c r="A612" s="314" t="s">
        <v>235</v>
      </c>
      <c r="B612" s="315" t="s">
        <v>2451</v>
      </c>
      <c r="C612" s="315" t="s">
        <v>1254</v>
      </c>
      <c r="D612" s="316" t="s">
        <v>2150</v>
      </c>
      <c r="E612" s="315" t="s">
        <v>2799</v>
      </c>
      <c r="F612" s="315" t="s">
        <v>3728</v>
      </c>
      <c r="G612" s="315">
        <v>610</v>
      </c>
    </row>
    <row r="613" spans="1:7" ht="91.2" x14ac:dyDescent="0.25">
      <c r="A613" s="314" t="s">
        <v>236</v>
      </c>
      <c r="B613" s="315" t="s">
        <v>1063</v>
      </c>
      <c r="C613" s="312" t="s">
        <v>1697</v>
      </c>
      <c r="D613" s="316" t="s">
        <v>2151</v>
      </c>
      <c r="E613" s="315" t="s">
        <v>2800</v>
      </c>
      <c r="F613" s="315" t="s">
        <v>3729</v>
      </c>
      <c r="G613" s="315">
        <v>611</v>
      </c>
    </row>
    <row r="614" spans="1:7" ht="79.8" x14ac:dyDescent="0.25">
      <c r="A614" s="314" t="s">
        <v>2308</v>
      </c>
      <c r="B614" s="315" t="s">
        <v>504</v>
      </c>
      <c r="C614" s="315" t="s">
        <v>2925</v>
      </c>
      <c r="D614" s="316" t="s">
        <v>3060</v>
      </c>
      <c r="E614" s="315" t="s">
        <v>2801</v>
      </c>
      <c r="F614" s="315" t="s">
        <v>3730</v>
      </c>
      <c r="G614" s="312">
        <v>612</v>
      </c>
    </row>
    <row r="615" spans="1:7" x14ac:dyDescent="0.25">
      <c r="A615" s="314" t="s">
        <v>78</v>
      </c>
      <c r="B615" s="315" t="s">
        <v>334</v>
      </c>
      <c r="C615" s="315" t="s">
        <v>643</v>
      </c>
      <c r="D615" s="316" t="s">
        <v>1756</v>
      </c>
      <c r="F615" s="315"/>
      <c r="G615" s="315">
        <v>613</v>
      </c>
    </row>
    <row r="616" spans="1:7" ht="68.400000000000006" x14ac:dyDescent="0.25">
      <c r="A616" s="314" t="s">
        <v>512</v>
      </c>
      <c r="B616" s="315" t="s">
        <v>336</v>
      </c>
      <c r="C616" s="315" t="s">
        <v>761</v>
      </c>
      <c r="D616" s="316" t="s">
        <v>1757</v>
      </c>
      <c r="F616" s="315"/>
      <c r="G616" s="315">
        <v>614</v>
      </c>
    </row>
    <row r="617" spans="1:7" ht="79.8" x14ac:dyDescent="0.25">
      <c r="A617" s="314" t="s">
        <v>237</v>
      </c>
      <c r="B617" s="315" t="s">
        <v>1067</v>
      </c>
      <c r="C617" s="315" t="s">
        <v>1255</v>
      </c>
      <c r="D617" s="316" t="s">
        <v>2161</v>
      </c>
      <c r="E617" s="315" t="s">
        <v>2802</v>
      </c>
      <c r="F617" s="315" t="s">
        <v>3731</v>
      </c>
      <c r="G617" s="312">
        <v>615</v>
      </c>
    </row>
    <row r="618" spans="1:7" ht="228" x14ac:dyDescent="0.25">
      <c r="A618" s="314" t="s">
        <v>238</v>
      </c>
      <c r="B618" s="315" t="s">
        <v>513</v>
      </c>
      <c r="C618" s="315" t="s">
        <v>1256</v>
      </c>
      <c r="D618" s="316" t="s">
        <v>2162</v>
      </c>
      <c r="E618" s="315" t="s">
        <v>2803</v>
      </c>
      <c r="F618" s="315" t="s">
        <v>3732</v>
      </c>
      <c r="G618" s="315">
        <v>616</v>
      </c>
    </row>
    <row r="619" spans="1:7" ht="159.6" x14ac:dyDescent="0.25">
      <c r="A619" s="314" t="s">
        <v>239</v>
      </c>
      <c r="B619" s="315" t="s">
        <v>1068</v>
      </c>
      <c r="C619" s="315" t="s">
        <v>1662</v>
      </c>
      <c r="D619" s="316" t="s">
        <v>2163</v>
      </c>
      <c r="E619" s="315" t="s">
        <v>2804</v>
      </c>
      <c r="F619" s="315" t="s">
        <v>3733</v>
      </c>
      <c r="G619" s="315">
        <v>617</v>
      </c>
    </row>
    <row r="620" spans="1:7" ht="125.4" x14ac:dyDescent="0.25">
      <c r="A620" s="314" t="s">
        <v>240</v>
      </c>
      <c r="B620" s="315" t="s">
        <v>1069</v>
      </c>
      <c r="C620" s="315" t="s">
        <v>1258</v>
      </c>
      <c r="D620" s="316" t="s">
        <v>2165</v>
      </c>
      <c r="E620" s="315" t="s">
        <v>2805</v>
      </c>
      <c r="F620" s="315" t="s">
        <v>3734</v>
      </c>
      <c r="G620" s="312">
        <v>618</v>
      </c>
    </row>
    <row r="621" spans="1:7" ht="148.19999999999999" x14ac:dyDescent="0.25">
      <c r="A621" s="314" t="s">
        <v>241</v>
      </c>
      <c r="B621" s="315" t="s">
        <v>514</v>
      </c>
      <c r="C621" s="312" t="s">
        <v>1257</v>
      </c>
      <c r="D621" s="316" t="s">
        <v>2164</v>
      </c>
      <c r="E621" s="315" t="s">
        <v>2806</v>
      </c>
      <c r="F621" s="315" t="s">
        <v>3735</v>
      </c>
      <c r="G621" s="315">
        <v>619</v>
      </c>
    </row>
    <row r="622" spans="1:7" ht="34.200000000000003" x14ac:dyDescent="0.25">
      <c r="A622" s="314" t="s">
        <v>242</v>
      </c>
      <c r="B622" s="315" t="s">
        <v>1070</v>
      </c>
      <c r="C622" s="315" t="s">
        <v>1259</v>
      </c>
      <c r="D622" s="316" t="s">
        <v>2166</v>
      </c>
      <c r="E622" s="315" t="s">
        <v>2807</v>
      </c>
      <c r="F622" s="315" t="s">
        <v>3736</v>
      </c>
      <c r="G622" s="315">
        <v>620</v>
      </c>
    </row>
    <row r="623" spans="1:7" x14ac:dyDescent="0.25">
      <c r="A623" s="325"/>
      <c r="D623" s="326"/>
      <c r="E623" s="351"/>
    </row>
    <row r="624" spans="1:7" s="324" customFormat="1" x14ac:dyDescent="0.2">
      <c r="A624" s="325"/>
      <c r="B624" s="322"/>
      <c r="C624" s="322"/>
      <c r="D624" s="326"/>
    </row>
    <row r="625" spans="1:5" x14ac:dyDescent="0.25">
      <c r="A625" s="325"/>
      <c r="D625" s="326"/>
      <c r="E625" s="322"/>
    </row>
    <row r="626" spans="1:5" x14ac:dyDescent="0.25">
      <c r="A626" s="325"/>
      <c r="D626" s="326"/>
      <c r="E626" s="322"/>
    </row>
    <row r="627" spans="1:5" x14ac:dyDescent="0.25">
      <c r="A627" s="325"/>
      <c r="D627" s="326"/>
      <c r="E627" s="322"/>
    </row>
    <row r="628" spans="1:5" x14ac:dyDescent="0.25">
      <c r="A628" s="325"/>
      <c r="C628" s="321"/>
      <c r="D628" s="326"/>
      <c r="E628" s="322"/>
    </row>
    <row r="629" spans="1:5" x14ac:dyDescent="0.25">
      <c r="A629" s="325"/>
      <c r="D629" s="326"/>
      <c r="E629" s="322"/>
    </row>
    <row r="630" spans="1:5" x14ac:dyDescent="0.25">
      <c r="A630" s="325"/>
      <c r="D630" s="326"/>
      <c r="E630" s="322"/>
    </row>
    <row r="631" spans="1:5" x14ac:dyDescent="0.25">
      <c r="A631" s="325"/>
      <c r="D631" s="326"/>
      <c r="E631" s="322"/>
    </row>
    <row r="632" spans="1:5" x14ac:dyDescent="0.25">
      <c r="A632" s="325"/>
      <c r="D632" s="326"/>
      <c r="E632" s="322"/>
    </row>
    <row r="633" spans="1:5" x14ac:dyDescent="0.25">
      <c r="A633" s="325"/>
      <c r="D633" s="326"/>
      <c r="E633" s="322"/>
    </row>
    <row r="634" spans="1:5" x14ac:dyDescent="0.25">
      <c r="A634" s="325"/>
      <c r="D634" s="326"/>
      <c r="E634" s="322"/>
    </row>
    <row r="635" spans="1:5" x14ac:dyDescent="0.25">
      <c r="A635" s="325"/>
      <c r="D635" s="326"/>
      <c r="E635" s="322"/>
    </row>
    <row r="636" spans="1:5" x14ac:dyDescent="0.25">
      <c r="A636" s="325"/>
      <c r="D636" s="326"/>
      <c r="E636" s="322"/>
    </row>
    <row r="637" spans="1:5" x14ac:dyDescent="0.2">
      <c r="E637" s="322"/>
    </row>
    <row r="638" spans="1:5" x14ac:dyDescent="0.2">
      <c r="E638" s="322"/>
    </row>
    <row r="639" spans="1:5" x14ac:dyDescent="0.2">
      <c r="E639" s="322"/>
    </row>
    <row r="640" spans="1:5" x14ac:dyDescent="0.2">
      <c r="E640" s="322"/>
    </row>
    <row r="641" spans="5:5" x14ac:dyDescent="0.2">
      <c r="E641" s="322"/>
    </row>
    <row r="642" spans="5:5" x14ac:dyDescent="0.2">
      <c r="E642" s="322"/>
    </row>
    <row r="643" spans="5:5" x14ac:dyDescent="0.2">
      <c r="E643" s="322"/>
    </row>
    <row r="644" spans="5:5" x14ac:dyDescent="0.2">
      <c r="E644" s="322"/>
    </row>
    <row r="645" spans="5:5" x14ac:dyDescent="0.2">
      <c r="E645" s="322"/>
    </row>
    <row r="646" spans="5:5" x14ac:dyDescent="0.2">
      <c r="E646" s="322"/>
    </row>
    <row r="647" spans="5:5" x14ac:dyDescent="0.2">
      <c r="E647" s="322"/>
    </row>
    <row r="648" spans="5:5" x14ac:dyDescent="0.2">
      <c r="E648" s="322"/>
    </row>
    <row r="649" spans="5:5" x14ac:dyDescent="0.2">
      <c r="E649" s="322"/>
    </row>
    <row r="650" spans="5:5" x14ac:dyDescent="0.2">
      <c r="E650" s="322"/>
    </row>
    <row r="651" spans="5:5" x14ac:dyDescent="0.2">
      <c r="E651" s="322"/>
    </row>
    <row r="652" spans="5:5" x14ac:dyDescent="0.2">
      <c r="E652" s="322"/>
    </row>
    <row r="653" spans="5:5" x14ac:dyDescent="0.2">
      <c r="E653" s="322"/>
    </row>
    <row r="654" spans="5:5" x14ac:dyDescent="0.2">
      <c r="E654" s="322"/>
    </row>
    <row r="655" spans="5:5" x14ac:dyDescent="0.2">
      <c r="E655" s="322"/>
    </row>
    <row r="656" spans="5:5" x14ac:dyDescent="0.2">
      <c r="E656" s="322"/>
    </row>
    <row r="657" spans="5:5" x14ac:dyDescent="0.2">
      <c r="E657" s="322"/>
    </row>
    <row r="658" spans="5:5" x14ac:dyDescent="0.2">
      <c r="E658" s="322"/>
    </row>
    <row r="659" spans="5:5" x14ac:dyDescent="0.2">
      <c r="E659" s="322"/>
    </row>
    <row r="660" spans="5:5" x14ac:dyDescent="0.2">
      <c r="E660" s="322"/>
    </row>
    <row r="661" spans="5:5" x14ac:dyDescent="0.2">
      <c r="E661" s="322"/>
    </row>
    <row r="662" spans="5:5" x14ac:dyDescent="0.2">
      <c r="E662" s="322"/>
    </row>
    <row r="663" spans="5:5" x14ac:dyDescent="0.2">
      <c r="E663" s="322"/>
    </row>
    <row r="664" spans="5:5" x14ac:dyDescent="0.2">
      <c r="E664" s="322"/>
    </row>
    <row r="665" spans="5:5" x14ac:dyDescent="0.2">
      <c r="E665" s="322"/>
    </row>
    <row r="666" spans="5:5" x14ac:dyDescent="0.2">
      <c r="E666" s="322"/>
    </row>
    <row r="667" spans="5:5" x14ac:dyDescent="0.2">
      <c r="E667" s="322"/>
    </row>
    <row r="668" spans="5:5" x14ac:dyDescent="0.2">
      <c r="E668" s="322"/>
    </row>
    <row r="669" spans="5:5" x14ac:dyDescent="0.2">
      <c r="E669" s="322"/>
    </row>
    <row r="670" spans="5:5" x14ac:dyDescent="0.2">
      <c r="E670" s="322"/>
    </row>
    <row r="671" spans="5:5" x14ac:dyDescent="0.2">
      <c r="E671" s="322"/>
    </row>
    <row r="672" spans="5:5" x14ac:dyDescent="0.2">
      <c r="E672" s="322"/>
    </row>
    <row r="673" spans="5:5" x14ac:dyDescent="0.2">
      <c r="E673" s="322"/>
    </row>
    <row r="674" spans="5:5" x14ac:dyDescent="0.2">
      <c r="E674" s="322"/>
    </row>
    <row r="675" spans="5:5" x14ac:dyDescent="0.2">
      <c r="E675" s="322"/>
    </row>
    <row r="676" spans="5:5" x14ac:dyDescent="0.2">
      <c r="E676" s="322"/>
    </row>
    <row r="677" spans="5:5" x14ac:dyDescent="0.2">
      <c r="E677" s="322"/>
    </row>
    <row r="678" spans="5:5" x14ac:dyDescent="0.2">
      <c r="E678" s="322"/>
    </row>
    <row r="679" spans="5:5" x14ac:dyDescent="0.2">
      <c r="E679" s="322"/>
    </row>
    <row r="680" spans="5:5" x14ac:dyDescent="0.2">
      <c r="E680" s="322"/>
    </row>
    <row r="681" spans="5:5" x14ac:dyDescent="0.2">
      <c r="E681" s="322"/>
    </row>
    <row r="682" spans="5:5" x14ac:dyDescent="0.2">
      <c r="E682" s="322"/>
    </row>
    <row r="683" spans="5:5" x14ac:dyDescent="0.2">
      <c r="E683" s="322"/>
    </row>
    <row r="684" spans="5:5" x14ac:dyDescent="0.2">
      <c r="E684" s="322"/>
    </row>
    <row r="685" spans="5:5" x14ac:dyDescent="0.2">
      <c r="E685" s="322"/>
    </row>
    <row r="686" spans="5:5" x14ac:dyDescent="0.2">
      <c r="E686" s="322"/>
    </row>
    <row r="687" spans="5:5" x14ac:dyDescent="0.2">
      <c r="E687" s="322"/>
    </row>
    <row r="688" spans="5:5" x14ac:dyDescent="0.2">
      <c r="E688" s="322"/>
    </row>
    <row r="689" spans="5:5" x14ac:dyDescent="0.2">
      <c r="E689" s="322"/>
    </row>
    <row r="690" spans="5:5" x14ac:dyDescent="0.2">
      <c r="E690" s="322"/>
    </row>
    <row r="691" spans="5:5" x14ac:dyDescent="0.2">
      <c r="E691" s="322"/>
    </row>
    <row r="692" spans="5:5" x14ac:dyDescent="0.2">
      <c r="E692" s="322"/>
    </row>
    <row r="693" spans="5:5" x14ac:dyDescent="0.2">
      <c r="E693" s="322"/>
    </row>
    <row r="694" spans="5:5" x14ac:dyDescent="0.2">
      <c r="E694" s="322"/>
    </row>
    <row r="695" spans="5:5" x14ac:dyDescent="0.2">
      <c r="E695" s="322"/>
    </row>
    <row r="696" spans="5:5" x14ac:dyDescent="0.2">
      <c r="E696" s="322"/>
    </row>
    <row r="697" spans="5:5" x14ac:dyDescent="0.2">
      <c r="E697" s="322"/>
    </row>
    <row r="698" spans="5:5" x14ac:dyDescent="0.2">
      <c r="E698" s="322"/>
    </row>
    <row r="699" spans="5:5" x14ac:dyDescent="0.2">
      <c r="E699" s="322"/>
    </row>
    <row r="700" spans="5:5" x14ac:dyDescent="0.2">
      <c r="E700" s="322"/>
    </row>
    <row r="701" spans="5:5" x14ac:dyDescent="0.2">
      <c r="E701" s="322"/>
    </row>
    <row r="702" spans="5:5" x14ac:dyDescent="0.2">
      <c r="E702" s="322"/>
    </row>
    <row r="703" spans="5:5" x14ac:dyDescent="0.2">
      <c r="E703" s="322"/>
    </row>
    <row r="704" spans="5:5" x14ac:dyDescent="0.2">
      <c r="E704" s="322"/>
    </row>
    <row r="705" spans="5:5" x14ac:dyDescent="0.2">
      <c r="E705" s="322"/>
    </row>
    <row r="706" spans="5:5" x14ac:dyDescent="0.2">
      <c r="E706" s="322"/>
    </row>
    <row r="707" spans="5:5" x14ac:dyDescent="0.2">
      <c r="E707" s="322"/>
    </row>
    <row r="708" spans="5:5" x14ac:dyDescent="0.2">
      <c r="E708" s="322"/>
    </row>
    <row r="709" spans="5:5" x14ac:dyDescent="0.2">
      <c r="E709" s="322"/>
    </row>
    <row r="710" spans="5:5" x14ac:dyDescent="0.2">
      <c r="E710" s="322"/>
    </row>
    <row r="711" spans="5:5" x14ac:dyDescent="0.2">
      <c r="E711" s="322"/>
    </row>
    <row r="712" spans="5:5" x14ac:dyDescent="0.2">
      <c r="E712" s="322"/>
    </row>
    <row r="713" spans="5:5" x14ac:dyDescent="0.2">
      <c r="E713" s="322"/>
    </row>
    <row r="714" spans="5:5" x14ac:dyDescent="0.2">
      <c r="E714" s="322"/>
    </row>
    <row r="715" spans="5:5" x14ac:dyDescent="0.2">
      <c r="E715" s="322"/>
    </row>
    <row r="716" spans="5:5" x14ac:dyDescent="0.2">
      <c r="E716" s="322"/>
    </row>
    <row r="717" spans="5:5" x14ac:dyDescent="0.2">
      <c r="E717" s="322"/>
    </row>
    <row r="718" spans="5:5" x14ac:dyDescent="0.2">
      <c r="E718" s="322"/>
    </row>
    <row r="719" spans="5:5" x14ac:dyDescent="0.2">
      <c r="E719" s="322"/>
    </row>
    <row r="720" spans="5:5" x14ac:dyDescent="0.2">
      <c r="E720" s="322"/>
    </row>
    <row r="721" spans="5:5" x14ac:dyDescent="0.2">
      <c r="E721" s="322"/>
    </row>
    <row r="722" spans="5:5" x14ac:dyDescent="0.2">
      <c r="E722" s="322"/>
    </row>
    <row r="723" spans="5:5" x14ac:dyDescent="0.2">
      <c r="E723" s="322"/>
    </row>
    <row r="724" spans="5:5" x14ac:dyDescent="0.2">
      <c r="E724" s="322"/>
    </row>
    <row r="725" spans="5:5" x14ac:dyDescent="0.2">
      <c r="E725" s="322"/>
    </row>
    <row r="726" spans="5:5" x14ac:dyDescent="0.2">
      <c r="E726" s="322"/>
    </row>
    <row r="727" spans="5:5" x14ac:dyDescent="0.2">
      <c r="E727" s="322"/>
    </row>
    <row r="728" spans="5:5" x14ac:dyDescent="0.2">
      <c r="E728" s="322"/>
    </row>
    <row r="729" spans="5:5" x14ac:dyDescent="0.2">
      <c r="E729" s="322"/>
    </row>
    <row r="730" spans="5:5" x14ac:dyDescent="0.2">
      <c r="E730" s="322"/>
    </row>
    <row r="731" spans="5:5" x14ac:dyDescent="0.2">
      <c r="E731" s="322"/>
    </row>
    <row r="732" spans="5:5" x14ac:dyDescent="0.2">
      <c r="E732" s="322"/>
    </row>
    <row r="733" spans="5:5" x14ac:dyDescent="0.2">
      <c r="E733" s="322"/>
    </row>
    <row r="734" spans="5:5" x14ac:dyDescent="0.2">
      <c r="E734" s="322"/>
    </row>
    <row r="735" spans="5:5" x14ac:dyDescent="0.2">
      <c r="E735" s="322"/>
    </row>
    <row r="736" spans="5:5" x14ac:dyDescent="0.2">
      <c r="E736" s="322"/>
    </row>
    <row r="737" spans="5:5" x14ac:dyDescent="0.2">
      <c r="E737" s="322"/>
    </row>
    <row r="738" spans="5:5" x14ac:dyDescent="0.2">
      <c r="E738" s="322"/>
    </row>
    <row r="739" spans="5:5" x14ac:dyDescent="0.2">
      <c r="E739" s="322"/>
    </row>
    <row r="740" spans="5:5" x14ac:dyDescent="0.2">
      <c r="E740" s="322"/>
    </row>
    <row r="741" spans="5:5" x14ac:dyDescent="0.2">
      <c r="E741" s="322"/>
    </row>
    <row r="742" spans="5:5" x14ac:dyDescent="0.2">
      <c r="E742" s="322"/>
    </row>
    <row r="743" spans="5:5" x14ac:dyDescent="0.2">
      <c r="E743" s="322"/>
    </row>
    <row r="744" spans="5:5" x14ac:dyDescent="0.2">
      <c r="E744" s="322"/>
    </row>
    <row r="745" spans="5:5" x14ac:dyDescent="0.2">
      <c r="E745" s="322"/>
    </row>
    <row r="746" spans="5:5" x14ac:dyDescent="0.2">
      <c r="E746" s="322"/>
    </row>
    <row r="747" spans="5:5" x14ac:dyDescent="0.2">
      <c r="E747" s="322"/>
    </row>
    <row r="748" spans="5:5" x14ac:dyDescent="0.2">
      <c r="E748" s="322"/>
    </row>
    <row r="749" spans="5:5" x14ac:dyDescent="0.2">
      <c r="E749" s="322"/>
    </row>
    <row r="750" spans="5:5" x14ac:dyDescent="0.2">
      <c r="E750" s="322"/>
    </row>
    <row r="751" spans="5:5" x14ac:dyDescent="0.2">
      <c r="E751" s="322"/>
    </row>
    <row r="752" spans="5:5" x14ac:dyDescent="0.2">
      <c r="E752" s="322"/>
    </row>
    <row r="753" spans="5:5" x14ac:dyDescent="0.2">
      <c r="E753" s="322"/>
    </row>
    <row r="754" spans="5:5" x14ac:dyDescent="0.2">
      <c r="E754" s="322"/>
    </row>
    <row r="755" spans="5:5" x14ac:dyDescent="0.2">
      <c r="E755" s="322"/>
    </row>
    <row r="756" spans="5:5" x14ac:dyDescent="0.2">
      <c r="E756" s="322"/>
    </row>
    <row r="757" spans="5:5" x14ac:dyDescent="0.2">
      <c r="E757" s="322"/>
    </row>
    <row r="758" spans="5:5" x14ac:dyDescent="0.2">
      <c r="E758" s="322"/>
    </row>
    <row r="759" spans="5:5" x14ac:dyDescent="0.2">
      <c r="E759" s="322"/>
    </row>
    <row r="760" spans="5:5" x14ac:dyDescent="0.2">
      <c r="E760" s="322"/>
    </row>
    <row r="761" spans="5:5" x14ac:dyDescent="0.2">
      <c r="E761" s="322"/>
    </row>
    <row r="762" spans="5:5" x14ac:dyDescent="0.2">
      <c r="E762" s="322"/>
    </row>
    <row r="763" spans="5:5" x14ac:dyDescent="0.2">
      <c r="E763" s="322"/>
    </row>
    <row r="764" spans="5:5" x14ac:dyDescent="0.2">
      <c r="E764" s="322"/>
    </row>
    <row r="765" spans="5:5" x14ac:dyDescent="0.2">
      <c r="E765" s="322"/>
    </row>
    <row r="766" spans="5:5" x14ac:dyDescent="0.2">
      <c r="E766" s="322"/>
    </row>
    <row r="767" spans="5:5" x14ac:dyDescent="0.2">
      <c r="E767" s="322"/>
    </row>
    <row r="768" spans="5:5" x14ac:dyDescent="0.2">
      <c r="E768" s="322"/>
    </row>
    <row r="769" spans="5:5" x14ac:dyDescent="0.2">
      <c r="E769" s="322"/>
    </row>
    <row r="770" spans="5:5" x14ac:dyDescent="0.2">
      <c r="E770" s="322"/>
    </row>
    <row r="771" spans="5:5" x14ac:dyDescent="0.2">
      <c r="E771" s="322"/>
    </row>
    <row r="772" spans="5:5" x14ac:dyDescent="0.2">
      <c r="E772" s="322"/>
    </row>
    <row r="773" spans="5:5" x14ac:dyDescent="0.2">
      <c r="E773" s="322"/>
    </row>
    <row r="774" spans="5:5" x14ac:dyDescent="0.2">
      <c r="E774" s="322"/>
    </row>
    <row r="775" spans="5:5" x14ac:dyDescent="0.2">
      <c r="E775" s="322"/>
    </row>
    <row r="776" spans="5:5" x14ac:dyDescent="0.2">
      <c r="E776" s="322"/>
    </row>
    <row r="777" spans="5:5" x14ac:dyDescent="0.2">
      <c r="E777" s="322"/>
    </row>
    <row r="778" spans="5:5" x14ac:dyDescent="0.2">
      <c r="E778" s="322"/>
    </row>
    <row r="779" spans="5:5" x14ac:dyDescent="0.2">
      <c r="E779" s="322"/>
    </row>
    <row r="780" spans="5:5" x14ac:dyDescent="0.2">
      <c r="E780" s="322"/>
    </row>
    <row r="781" spans="5:5" x14ac:dyDescent="0.2">
      <c r="E781" s="322"/>
    </row>
    <row r="782" spans="5:5" x14ac:dyDescent="0.2">
      <c r="E782" s="322"/>
    </row>
    <row r="783" spans="5:5" x14ac:dyDescent="0.2">
      <c r="E783" s="322"/>
    </row>
    <row r="784" spans="5:5" x14ac:dyDescent="0.2">
      <c r="E784" s="322"/>
    </row>
    <row r="785" spans="5:5" x14ac:dyDescent="0.2">
      <c r="E785" s="322"/>
    </row>
    <row r="786" spans="5:5" x14ac:dyDescent="0.2">
      <c r="E786" s="322"/>
    </row>
    <row r="787" spans="5:5" x14ac:dyDescent="0.2">
      <c r="E787" s="322"/>
    </row>
    <row r="788" spans="5:5" x14ac:dyDescent="0.2">
      <c r="E788" s="322"/>
    </row>
    <row r="789" spans="5:5" x14ac:dyDescent="0.2">
      <c r="E789" s="322"/>
    </row>
    <row r="790" spans="5:5" x14ac:dyDescent="0.2">
      <c r="E790" s="322"/>
    </row>
    <row r="791" spans="5:5" x14ac:dyDescent="0.2">
      <c r="E791" s="322"/>
    </row>
    <row r="792" spans="5:5" x14ac:dyDescent="0.2">
      <c r="E792" s="322"/>
    </row>
    <row r="793" spans="5:5" x14ac:dyDescent="0.2">
      <c r="E793" s="322"/>
    </row>
    <row r="794" spans="5:5" x14ac:dyDescent="0.2">
      <c r="E794" s="322"/>
    </row>
    <row r="795" spans="5:5" x14ac:dyDescent="0.2">
      <c r="E795" s="322"/>
    </row>
    <row r="796" spans="5:5" x14ac:dyDescent="0.2">
      <c r="E796" s="322"/>
    </row>
    <row r="797" spans="5:5" x14ac:dyDescent="0.2">
      <c r="E797" s="322"/>
    </row>
    <row r="798" spans="5:5" x14ac:dyDescent="0.2">
      <c r="E798" s="322"/>
    </row>
    <row r="799" spans="5:5" x14ac:dyDescent="0.2">
      <c r="E799" s="322"/>
    </row>
    <row r="800" spans="5:5" x14ac:dyDescent="0.2">
      <c r="E800" s="322"/>
    </row>
    <row r="801" spans="5:5" x14ac:dyDescent="0.2">
      <c r="E801" s="322"/>
    </row>
    <row r="802" spans="5:5" x14ac:dyDescent="0.2">
      <c r="E802" s="322"/>
    </row>
    <row r="803" spans="5:5" x14ac:dyDescent="0.2">
      <c r="E803" s="322"/>
    </row>
    <row r="804" spans="5:5" x14ac:dyDescent="0.2">
      <c r="E804" s="322"/>
    </row>
    <row r="805" spans="5:5" x14ac:dyDescent="0.2">
      <c r="E805" s="322"/>
    </row>
    <row r="806" spans="5:5" x14ac:dyDescent="0.2">
      <c r="E806" s="322"/>
    </row>
    <row r="807" spans="5:5" x14ac:dyDescent="0.2">
      <c r="E807" s="322"/>
    </row>
    <row r="808" spans="5:5" x14ac:dyDescent="0.2">
      <c r="E808" s="322"/>
    </row>
    <row r="809" spans="5:5" x14ac:dyDescent="0.2">
      <c r="E809" s="322"/>
    </row>
    <row r="810" spans="5:5" x14ac:dyDescent="0.2">
      <c r="E810" s="322"/>
    </row>
    <row r="811" spans="5:5" x14ac:dyDescent="0.2">
      <c r="E811" s="322"/>
    </row>
    <row r="812" spans="5:5" x14ac:dyDescent="0.2">
      <c r="E812" s="322"/>
    </row>
    <row r="813" spans="5:5" x14ac:dyDescent="0.2">
      <c r="E813" s="322"/>
    </row>
    <row r="814" spans="5:5" x14ac:dyDescent="0.2">
      <c r="E814" s="322"/>
    </row>
    <row r="815" spans="5:5" x14ac:dyDescent="0.2">
      <c r="E815" s="322"/>
    </row>
    <row r="816" spans="5:5" x14ac:dyDescent="0.2">
      <c r="E816" s="322"/>
    </row>
    <row r="817" spans="5:5" x14ac:dyDescent="0.2">
      <c r="E817" s="322"/>
    </row>
    <row r="818" spans="5:5" x14ac:dyDescent="0.2">
      <c r="E818" s="322"/>
    </row>
    <row r="819" spans="5:5" x14ac:dyDescent="0.2">
      <c r="E819" s="322"/>
    </row>
    <row r="820" spans="5:5" x14ac:dyDescent="0.2">
      <c r="E820" s="322"/>
    </row>
    <row r="821" spans="5:5" x14ac:dyDescent="0.2">
      <c r="E821" s="322"/>
    </row>
    <row r="822" spans="5:5" x14ac:dyDescent="0.2">
      <c r="E822" s="322"/>
    </row>
    <row r="823" spans="5:5" x14ac:dyDescent="0.2">
      <c r="E823" s="322"/>
    </row>
    <row r="824" spans="5:5" x14ac:dyDescent="0.2">
      <c r="E824" s="322"/>
    </row>
    <row r="825" spans="5:5" x14ac:dyDescent="0.2">
      <c r="E825" s="322"/>
    </row>
    <row r="826" spans="5:5" x14ac:dyDescent="0.2">
      <c r="E826" s="322"/>
    </row>
    <row r="827" spans="5:5" x14ac:dyDescent="0.2">
      <c r="E827" s="322"/>
    </row>
    <row r="828" spans="5:5" x14ac:dyDescent="0.2">
      <c r="E828" s="322"/>
    </row>
    <row r="829" spans="5:5" x14ac:dyDescent="0.2">
      <c r="E829" s="322"/>
    </row>
    <row r="830" spans="5:5" x14ac:dyDescent="0.2">
      <c r="E830" s="322"/>
    </row>
    <row r="831" spans="5:5" x14ac:dyDescent="0.2">
      <c r="E831" s="322"/>
    </row>
    <row r="832" spans="5:5" x14ac:dyDescent="0.2">
      <c r="E832" s="322"/>
    </row>
    <row r="833" spans="5:5" x14ac:dyDescent="0.2">
      <c r="E833" s="322"/>
    </row>
    <row r="834" spans="5:5" x14ac:dyDescent="0.2">
      <c r="E834" s="322"/>
    </row>
    <row r="835" spans="5:5" x14ac:dyDescent="0.2">
      <c r="E835" s="322"/>
    </row>
    <row r="836" spans="5:5" x14ac:dyDescent="0.2">
      <c r="E836" s="322"/>
    </row>
    <row r="837" spans="5:5" x14ac:dyDescent="0.2">
      <c r="E837" s="322"/>
    </row>
    <row r="838" spans="5:5" x14ac:dyDescent="0.2">
      <c r="E838" s="322"/>
    </row>
    <row r="839" spans="5:5" x14ac:dyDescent="0.2">
      <c r="E839" s="322"/>
    </row>
    <row r="840" spans="5:5" x14ac:dyDescent="0.2">
      <c r="E840" s="322"/>
    </row>
    <row r="841" spans="5:5" x14ac:dyDescent="0.2">
      <c r="E841" s="322"/>
    </row>
    <row r="842" spans="5:5" x14ac:dyDescent="0.2">
      <c r="E842" s="322"/>
    </row>
    <row r="843" spans="5:5" x14ac:dyDescent="0.2">
      <c r="E843" s="322"/>
    </row>
    <row r="844" spans="5:5" x14ac:dyDescent="0.2">
      <c r="E844" s="322"/>
    </row>
    <row r="845" spans="5:5" x14ac:dyDescent="0.2">
      <c r="E845" s="322"/>
    </row>
    <row r="846" spans="5:5" x14ac:dyDescent="0.2">
      <c r="E846" s="322"/>
    </row>
    <row r="847" spans="5:5" x14ac:dyDescent="0.2">
      <c r="E847" s="322"/>
    </row>
    <row r="848" spans="5:5" x14ac:dyDescent="0.2">
      <c r="E848" s="322"/>
    </row>
    <row r="849" spans="5:5" x14ac:dyDescent="0.2">
      <c r="E849" s="322"/>
    </row>
    <row r="850" spans="5:5" x14ac:dyDescent="0.2">
      <c r="E850" s="322"/>
    </row>
    <row r="851" spans="5:5" x14ac:dyDescent="0.2">
      <c r="E851" s="322"/>
    </row>
    <row r="852" spans="5:5" x14ac:dyDescent="0.2">
      <c r="E852" s="322"/>
    </row>
    <row r="853" spans="5:5" x14ac:dyDescent="0.2">
      <c r="E853" s="322"/>
    </row>
    <row r="854" spans="5:5" x14ac:dyDescent="0.2">
      <c r="E854" s="322"/>
    </row>
    <row r="855" spans="5:5" x14ac:dyDescent="0.2">
      <c r="E855" s="322"/>
    </row>
    <row r="856" spans="5:5" x14ac:dyDescent="0.2">
      <c r="E856" s="322"/>
    </row>
    <row r="857" spans="5:5" x14ac:dyDescent="0.2">
      <c r="E857" s="322"/>
    </row>
    <row r="858" spans="5:5" x14ac:dyDescent="0.2">
      <c r="E858" s="322"/>
    </row>
    <row r="859" spans="5:5" x14ac:dyDescent="0.2">
      <c r="E859" s="322"/>
    </row>
    <row r="860" spans="5:5" x14ac:dyDescent="0.2">
      <c r="E860" s="322"/>
    </row>
    <row r="861" spans="5:5" x14ac:dyDescent="0.2">
      <c r="E861" s="322"/>
    </row>
    <row r="862" spans="5:5" x14ac:dyDescent="0.2">
      <c r="E862" s="322"/>
    </row>
    <row r="863" spans="5:5" x14ac:dyDescent="0.2">
      <c r="E863" s="322"/>
    </row>
    <row r="864" spans="5:5" x14ac:dyDescent="0.2">
      <c r="E864" s="322"/>
    </row>
    <row r="865" spans="5:5" x14ac:dyDescent="0.2">
      <c r="E865" s="322"/>
    </row>
    <row r="866" spans="5:5" x14ac:dyDescent="0.2">
      <c r="E866" s="322"/>
    </row>
    <row r="867" spans="5:5" x14ac:dyDescent="0.2">
      <c r="E867" s="322"/>
    </row>
    <row r="868" spans="5:5" x14ac:dyDescent="0.2">
      <c r="E868" s="322"/>
    </row>
    <row r="869" spans="5:5" x14ac:dyDescent="0.2">
      <c r="E869" s="322"/>
    </row>
    <row r="870" spans="5:5" x14ac:dyDescent="0.2">
      <c r="E870" s="322"/>
    </row>
    <row r="871" spans="5:5" x14ac:dyDescent="0.2">
      <c r="E871" s="322"/>
    </row>
    <row r="872" spans="5:5" x14ac:dyDescent="0.2">
      <c r="E872" s="322"/>
    </row>
    <row r="873" spans="5:5" x14ac:dyDescent="0.2">
      <c r="E873" s="322"/>
    </row>
    <row r="874" spans="5:5" x14ac:dyDescent="0.2">
      <c r="E874" s="322"/>
    </row>
    <row r="875" spans="5:5" x14ac:dyDescent="0.2">
      <c r="E875" s="322"/>
    </row>
    <row r="876" spans="5:5" x14ac:dyDescent="0.2">
      <c r="E876" s="322"/>
    </row>
    <row r="877" spans="5:5" x14ac:dyDescent="0.2">
      <c r="E877" s="322"/>
    </row>
    <row r="878" spans="5:5" x14ac:dyDescent="0.2">
      <c r="E878" s="322"/>
    </row>
    <row r="879" spans="5:5" x14ac:dyDescent="0.2">
      <c r="E879" s="322"/>
    </row>
    <row r="880" spans="5:5" x14ac:dyDescent="0.2">
      <c r="E880" s="322"/>
    </row>
    <row r="881" spans="5:5" x14ac:dyDescent="0.2">
      <c r="E881" s="322"/>
    </row>
    <row r="882" spans="5:5" x14ac:dyDescent="0.2">
      <c r="E882" s="322"/>
    </row>
    <row r="883" spans="5:5" x14ac:dyDescent="0.2">
      <c r="E883" s="322"/>
    </row>
    <row r="884" spans="5:5" x14ac:dyDescent="0.2">
      <c r="E884" s="322"/>
    </row>
    <row r="885" spans="5:5" x14ac:dyDescent="0.2">
      <c r="E885" s="322"/>
    </row>
    <row r="886" spans="5:5" x14ac:dyDescent="0.2">
      <c r="E886" s="322"/>
    </row>
    <row r="887" spans="5:5" x14ac:dyDescent="0.2">
      <c r="E887" s="322"/>
    </row>
    <row r="888" spans="5:5" x14ac:dyDescent="0.2">
      <c r="E888" s="322"/>
    </row>
    <row r="889" spans="5:5" x14ac:dyDescent="0.2">
      <c r="E889" s="322"/>
    </row>
    <row r="890" spans="5:5" x14ac:dyDescent="0.2">
      <c r="E890" s="322"/>
    </row>
    <row r="891" spans="5:5" x14ac:dyDescent="0.2">
      <c r="E891" s="322"/>
    </row>
    <row r="892" spans="5:5" x14ac:dyDescent="0.2">
      <c r="E892" s="322"/>
    </row>
    <row r="893" spans="5:5" x14ac:dyDescent="0.2">
      <c r="E893" s="322"/>
    </row>
    <row r="894" spans="5:5" x14ac:dyDescent="0.2">
      <c r="E894" s="322"/>
    </row>
    <row r="895" spans="5:5" x14ac:dyDescent="0.2">
      <c r="E895" s="322"/>
    </row>
    <row r="896" spans="5:5" x14ac:dyDescent="0.2">
      <c r="E896" s="322"/>
    </row>
    <row r="897" spans="5:5" x14ac:dyDescent="0.2">
      <c r="E897" s="322"/>
    </row>
    <row r="898" spans="5:5" x14ac:dyDescent="0.2">
      <c r="E898" s="322"/>
    </row>
    <row r="899" spans="5:5" x14ac:dyDescent="0.2">
      <c r="E899" s="322"/>
    </row>
    <row r="900" spans="5:5" x14ac:dyDescent="0.2">
      <c r="E900" s="322"/>
    </row>
    <row r="901" spans="5:5" x14ac:dyDescent="0.2">
      <c r="E901" s="322"/>
    </row>
    <row r="902" spans="5:5" x14ac:dyDescent="0.2">
      <c r="E902" s="322"/>
    </row>
    <row r="903" spans="5:5" x14ac:dyDescent="0.2">
      <c r="E903" s="322"/>
    </row>
    <row r="904" spans="5:5" x14ac:dyDescent="0.2">
      <c r="E904" s="322"/>
    </row>
    <row r="905" spans="5:5" x14ac:dyDescent="0.2">
      <c r="E905" s="322"/>
    </row>
    <row r="906" spans="5:5" x14ac:dyDescent="0.2">
      <c r="E906" s="322"/>
    </row>
    <row r="907" spans="5:5" x14ac:dyDescent="0.2">
      <c r="E907" s="322"/>
    </row>
    <row r="908" spans="5:5" x14ac:dyDescent="0.2">
      <c r="E908" s="322"/>
    </row>
    <row r="909" spans="5:5" x14ac:dyDescent="0.2">
      <c r="E909" s="322"/>
    </row>
    <row r="910" spans="5:5" x14ac:dyDescent="0.2">
      <c r="E910" s="322"/>
    </row>
    <row r="911" spans="5:5" x14ac:dyDescent="0.2">
      <c r="E911" s="322"/>
    </row>
    <row r="912" spans="5:5" x14ac:dyDescent="0.2">
      <c r="E912" s="322"/>
    </row>
    <row r="913" spans="5:5" x14ac:dyDescent="0.2">
      <c r="E913" s="322"/>
    </row>
    <row r="914" spans="5:5" x14ac:dyDescent="0.2">
      <c r="E914" s="322"/>
    </row>
    <row r="915" spans="5:5" x14ac:dyDescent="0.2">
      <c r="E915" s="322"/>
    </row>
    <row r="916" spans="5:5" x14ac:dyDescent="0.2">
      <c r="E916" s="322"/>
    </row>
    <row r="917" spans="5:5" x14ac:dyDescent="0.2">
      <c r="E917" s="322"/>
    </row>
    <row r="918" spans="5:5" x14ac:dyDescent="0.2">
      <c r="E918" s="322"/>
    </row>
    <row r="919" spans="5:5" x14ac:dyDescent="0.2">
      <c r="E919" s="322"/>
    </row>
    <row r="920" spans="5:5" x14ac:dyDescent="0.2">
      <c r="E920" s="322"/>
    </row>
    <row r="921" spans="5:5" x14ac:dyDescent="0.2">
      <c r="E921" s="322"/>
    </row>
    <row r="922" spans="5:5" x14ac:dyDescent="0.2">
      <c r="E922" s="322"/>
    </row>
    <row r="923" spans="5:5" x14ac:dyDescent="0.2">
      <c r="E923" s="322"/>
    </row>
    <row r="924" spans="5:5" x14ac:dyDescent="0.2">
      <c r="E924" s="322"/>
    </row>
    <row r="925" spans="5:5" x14ac:dyDescent="0.2">
      <c r="E925" s="322"/>
    </row>
    <row r="926" spans="5:5" x14ac:dyDescent="0.2">
      <c r="E926" s="322"/>
    </row>
    <row r="927" spans="5:5" x14ac:dyDescent="0.2">
      <c r="E927" s="322"/>
    </row>
    <row r="928" spans="5:5" x14ac:dyDescent="0.2">
      <c r="E928" s="322"/>
    </row>
    <row r="929" spans="5:5" x14ac:dyDescent="0.2">
      <c r="E929" s="322"/>
    </row>
    <row r="930" spans="5:5" x14ac:dyDescent="0.2">
      <c r="E930" s="322"/>
    </row>
    <row r="931" spans="5:5" x14ac:dyDescent="0.2">
      <c r="E931" s="322"/>
    </row>
    <row r="932" spans="5:5" x14ac:dyDescent="0.2">
      <c r="E932" s="322"/>
    </row>
    <row r="933" spans="5:5" x14ac:dyDescent="0.2">
      <c r="E933" s="322"/>
    </row>
    <row r="934" spans="5:5" x14ac:dyDescent="0.2">
      <c r="E934" s="322"/>
    </row>
    <row r="935" spans="5:5" x14ac:dyDescent="0.2">
      <c r="E935" s="322"/>
    </row>
    <row r="936" spans="5:5" x14ac:dyDescent="0.2">
      <c r="E936" s="322"/>
    </row>
    <row r="937" spans="5:5" x14ac:dyDescent="0.2">
      <c r="E937" s="322"/>
    </row>
    <row r="938" spans="5:5" x14ac:dyDescent="0.2">
      <c r="E938" s="322"/>
    </row>
    <row r="939" spans="5:5" x14ac:dyDescent="0.2">
      <c r="E939" s="322"/>
    </row>
    <row r="940" spans="5:5" x14ac:dyDescent="0.2">
      <c r="E940" s="322"/>
    </row>
    <row r="941" spans="5:5" x14ac:dyDescent="0.2">
      <c r="E941" s="322"/>
    </row>
    <row r="942" spans="5:5" x14ac:dyDescent="0.2">
      <c r="E942" s="322"/>
    </row>
    <row r="943" spans="5:5" x14ac:dyDescent="0.2">
      <c r="E943" s="322"/>
    </row>
    <row r="944" spans="5:5" x14ac:dyDescent="0.2">
      <c r="E944" s="322"/>
    </row>
    <row r="945" spans="5:5" x14ac:dyDescent="0.2">
      <c r="E945" s="322"/>
    </row>
    <row r="946" spans="5:5" x14ac:dyDescent="0.2">
      <c r="E946" s="322"/>
    </row>
    <row r="947" spans="5:5" x14ac:dyDescent="0.2">
      <c r="E947" s="322"/>
    </row>
    <row r="948" spans="5:5" x14ac:dyDescent="0.2">
      <c r="E948" s="322"/>
    </row>
    <row r="949" spans="5:5" x14ac:dyDescent="0.2">
      <c r="E949" s="322"/>
    </row>
    <row r="950" spans="5:5" x14ac:dyDescent="0.2">
      <c r="E950" s="322"/>
    </row>
    <row r="951" spans="5:5" x14ac:dyDescent="0.2">
      <c r="E951" s="322"/>
    </row>
    <row r="952" spans="5:5" x14ac:dyDescent="0.2">
      <c r="E952" s="322"/>
    </row>
    <row r="953" spans="5:5" x14ac:dyDescent="0.2">
      <c r="E953" s="322"/>
    </row>
    <row r="954" spans="5:5" x14ac:dyDescent="0.2">
      <c r="E954" s="322"/>
    </row>
    <row r="955" spans="5:5" x14ac:dyDescent="0.2">
      <c r="E955" s="322"/>
    </row>
    <row r="956" spans="5:5" x14ac:dyDescent="0.2">
      <c r="E956" s="322"/>
    </row>
    <row r="957" spans="5:5" x14ac:dyDescent="0.2">
      <c r="E957" s="322"/>
    </row>
    <row r="958" spans="5:5" x14ac:dyDescent="0.2">
      <c r="E958" s="322"/>
    </row>
    <row r="959" spans="5:5" x14ac:dyDescent="0.2">
      <c r="E959" s="322"/>
    </row>
    <row r="960" spans="5:5" x14ac:dyDescent="0.2">
      <c r="E960" s="322"/>
    </row>
    <row r="961" spans="5:5" x14ac:dyDescent="0.2">
      <c r="E961" s="322"/>
    </row>
    <row r="962" spans="5:5" x14ac:dyDescent="0.2">
      <c r="E962" s="322"/>
    </row>
    <row r="963" spans="5:5" x14ac:dyDescent="0.2">
      <c r="E963" s="322"/>
    </row>
    <row r="964" spans="5:5" x14ac:dyDescent="0.2">
      <c r="E964" s="322"/>
    </row>
    <row r="965" spans="5:5" x14ac:dyDescent="0.2">
      <c r="E965" s="322"/>
    </row>
    <row r="966" spans="5:5" x14ac:dyDescent="0.2">
      <c r="E966" s="322"/>
    </row>
    <row r="967" spans="5:5" x14ac:dyDescent="0.2">
      <c r="E967" s="322"/>
    </row>
    <row r="968" spans="5:5" x14ac:dyDescent="0.2">
      <c r="E968" s="322"/>
    </row>
    <row r="969" spans="5:5" x14ac:dyDescent="0.2">
      <c r="E969" s="322"/>
    </row>
    <row r="970" spans="5:5" x14ac:dyDescent="0.2">
      <c r="E970" s="322"/>
    </row>
    <row r="971" spans="5:5" x14ac:dyDescent="0.2">
      <c r="E971" s="322"/>
    </row>
    <row r="972" spans="5:5" x14ac:dyDescent="0.2">
      <c r="E972" s="322"/>
    </row>
    <row r="973" spans="5:5" x14ac:dyDescent="0.2">
      <c r="E973" s="322"/>
    </row>
    <row r="974" spans="5:5" x14ac:dyDescent="0.2">
      <c r="E974" s="322"/>
    </row>
    <row r="975" spans="5:5" x14ac:dyDescent="0.2">
      <c r="E975" s="322"/>
    </row>
    <row r="976" spans="5:5" x14ac:dyDescent="0.2">
      <c r="E976" s="322"/>
    </row>
    <row r="977" spans="5:5" x14ac:dyDescent="0.2">
      <c r="E977" s="322"/>
    </row>
    <row r="978" spans="5:5" x14ac:dyDescent="0.2">
      <c r="E978" s="322"/>
    </row>
    <row r="979" spans="5:5" x14ac:dyDescent="0.2">
      <c r="E979" s="322"/>
    </row>
    <row r="980" spans="5:5" x14ac:dyDescent="0.2">
      <c r="E980" s="322"/>
    </row>
    <row r="981" spans="5:5" x14ac:dyDescent="0.2">
      <c r="E981" s="322"/>
    </row>
    <row r="982" spans="5:5" x14ac:dyDescent="0.2">
      <c r="E982" s="322"/>
    </row>
    <row r="983" spans="5:5" x14ac:dyDescent="0.2">
      <c r="E983" s="322"/>
    </row>
    <row r="984" spans="5:5" x14ac:dyDescent="0.2">
      <c r="E984" s="322"/>
    </row>
    <row r="985" spans="5:5" x14ac:dyDescent="0.2">
      <c r="E985" s="322"/>
    </row>
    <row r="986" spans="5:5" x14ac:dyDescent="0.2">
      <c r="E986" s="322"/>
    </row>
    <row r="987" spans="5:5" x14ac:dyDescent="0.2">
      <c r="E987" s="322"/>
    </row>
    <row r="988" spans="5:5" x14ac:dyDescent="0.2">
      <c r="E988" s="322"/>
    </row>
    <row r="989" spans="5:5" x14ac:dyDescent="0.2">
      <c r="E989" s="322"/>
    </row>
    <row r="990" spans="5:5" x14ac:dyDescent="0.2">
      <c r="E990" s="322"/>
    </row>
    <row r="991" spans="5:5" x14ac:dyDescent="0.2">
      <c r="E991" s="322"/>
    </row>
    <row r="992" spans="5:5" x14ac:dyDescent="0.2">
      <c r="E992" s="322"/>
    </row>
    <row r="993" spans="5:5" x14ac:dyDescent="0.2">
      <c r="E993" s="322"/>
    </row>
    <row r="994" spans="5:5" x14ac:dyDescent="0.2">
      <c r="E994" s="322"/>
    </row>
    <row r="995" spans="5:5" x14ac:dyDescent="0.2">
      <c r="E995" s="322"/>
    </row>
    <row r="996" spans="5:5" x14ac:dyDescent="0.2">
      <c r="E996" s="322"/>
    </row>
    <row r="997" spans="5:5" x14ac:dyDescent="0.2">
      <c r="E997" s="322"/>
    </row>
    <row r="998" spans="5:5" x14ac:dyDescent="0.2">
      <c r="E998" s="322"/>
    </row>
    <row r="999" spans="5:5" x14ac:dyDescent="0.2">
      <c r="E999" s="322"/>
    </row>
    <row r="1000" spans="5:5" x14ac:dyDescent="0.2">
      <c r="E1000" s="322"/>
    </row>
    <row r="1001" spans="5:5" x14ac:dyDescent="0.2">
      <c r="E1001" s="322"/>
    </row>
    <row r="1002" spans="5:5" x14ac:dyDescent="0.2">
      <c r="E1002" s="322"/>
    </row>
    <row r="1003" spans="5:5" x14ac:dyDescent="0.2">
      <c r="E1003" s="322"/>
    </row>
    <row r="1004" spans="5:5" x14ac:dyDescent="0.2">
      <c r="E1004" s="322"/>
    </row>
    <row r="1005" spans="5:5" x14ac:dyDescent="0.2">
      <c r="E1005" s="322"/>
    </row>
    <row r="1006" spans="5:5" x14ac:dyDescent="0.2">
      <c r="E1006" s="322"/>
    </row>
    <row r="1007" spans="5:5" x14ac:dyDescent="0.2">
      <c r="E1007" s="322"/>
    </row>
    <row r="1008" spans="5:5" x14ac:dyDescent="0.2">
      <c r="E1008" s="322"/>
    </row>
    <row r="1009" spans="5:5" x14ac:dyDescent="0.2">
      <c r="E1009" s="322"/>
    </row>
    <row r="1010" spans="5:5" x14ac:dyDescent="0.2">
      <c r="E1010" s="322"/>
    </row>
    <row r="1011" spans="5:5" x14ac:dyDescent="0.2">
      <c r="E1011" s="322"/>
    </row>
    <row r="1012" spans="5:5" x14ac:dyDescent="0.2">
      <c r="E1012" s="322"/>
    </row>
    <row r="1013" spans="5:5" x14ac:dyDescent="0.2">
      <c r="E1013" s="322"/>
    </row>
    <row r="1014" spans="5:5" x14ac:dyDescent="0.2">
      <c r="E1014" s="322"/>
    </row>
    <row r="1015" spans="5:5" x14ac:dyDescent="0.2">
      <c r="E1015" s="322"/>
    </row>
    <row r="1016" spans="5:5" x14ac:dyDescent="0.2">
      <c r="E1016" s="322"/>
    </row>
    <row r="1017" spans="5:5" x14ac:dyDescent="0.2">
      <c r="E1017" s="322"/>
    </row>
    <row r="1018" spans="5:5" x14ac:dyDescent="0.2">
      <c r="E1018" s="322"/>
    </row>
    <row r="1019" spans="5:5" x14ac:dyDescent="0.2">
      <c r="E1019" s="322"/>
    </row>
    <row r="1020" spans="5:5" x14ac:dyDescent="0.2">
      <c r="E1020" s="322"/>
    </row>
    <row r="1021" spans="5:5" x14ac:dyDescent="0.2">
      <c r="E1021" s="322"/>
    </row>
    <row r="1022" spans="5:5" x14ac:dyDescent="0.2">
      <c r="E1022" s="322"/>
    </row>
    <row r="1023" spans="5:5" x14ac:dyDescent="0.2">
      <c r="E1023" s="322"/>
    </row>
    <row r="1024" spans="5:5" x14ac:dyDescent="0.2">
      <c r="E1024" s="322"/>
    </row>
    <row r="1025" spans="5:5" x14ac:dyDescent="0.2">
      <c r="E1025" s="322"/>
    </row>
    <row r="1026" spans="5:5" x14ac:dyDescent="0.2">
      <c r="E1026" s="322"/>
    </row>
    <row r="1027" spans="5:5" x14ac:dyDescent="0.2">
      <c r="E1027" s="322"/>
    </row>
    <row r="1028" spans="5:5" x14ac:dyDescent="0.2">
      <c r="E1028" s="322"/>
    </row>
    <row r="1029" spans="5:5" x14ac:dyDescent="0.2">
      <c r="E1029" s="322"/>
    </row>
    <row r="1030" spans="5:5" x14ac:dyDescent="0.2">
      <c r="E1030" s="322"/>
    </row>
    <row r="1031" spans="5:5" x14ac:dyDescent="0.2">
      <c r="E1031" s="322"/>
    </row>
    <row r="1032" spans="5:5" x14ac:dyDescent="0.2">
      <c r="E1032" s="322"/>
    </row>
    <row r="1033" spans="5:5" x14ac:dyDescent="0.2">
      <c r="E1033" s="322"/>
    </row>
    <row r="1034" spans="5:5" x14ac:dyDescent="0.2">
      <c r="E1034" s="322"/>
    </row>
    <row r="1035" spans="5:5" x14ac:dyDescent="0.2">
      <c r="E1035" s="322"/>
    </row>
    <row r="1036" spans="5:5" x14ac:dyDescent="0.2">
      <c r="E1036" s="322"/>
    </row>
    <row r="1037" spans="5:5" x14ac:dyDescent="0.2">
      <c r="E1037" s="322"/>
    </row>
    <row r="1038" spans="5:5" x14ac:dyDescent="0.2">
      <c r="E1038" s="322"/>
    </row>
    <row r="1039" spans="5:5" x14ac:dyDescent="0.2">
      <c r="E1039" s="322"/>
    </row>
    <row r="1040" spans="5:5" x14ac:dyDescent="0.2">
      <c r="E1040" s="322"/>
    </row>
    <row r="1041" spans="5:5" x14ac:dyDescent="0.2">
      <c r="E1041" s="322"/>
    </row>
    <row r="1042" spans="5:5" x14ac:dyDescent="0.2">
      <c r="E1042" s="322"/>
    </row>
    <row r="1043" spans="5:5" x14ac:dyDescent="0.2">
      <c r="E1043" s="322"/>
    </row>
    <row r="1044" spans="5:5" x14ac:dyDescent="0.2">
      <c r="E1044" s="322"/>
    </row>
    <row r="1045" spans="5:5" x14ac:dyDescent="0.2">
      <c r="E1045" s="322"/>
    </row>
    <row r="1046" spans="5:5" x14ac:dyDescent="0.2">
      <c r="E1046" s="322"/>
    </row>
    <row r="1047" spans="5:5" x14ac:dyDescent="0.2">
      <c r="E1047" s="322"/>
    </row>
    <row r="1048" spans="5:5" x14ac:dyDescent="0.2">
      <c r="E1048" s="322"/>
    </row>
    <row r="1049" spans="5:5" x14ac:dyDescent="0.2">
      <c r="E1049" s="322"/>
    </row>
    <row r="1050" spans="5:5" x14ac:dyDescent="0.2">
      <c r="E1050" s="322"/>
    </row>
    <row r="1051" spans="5:5" x14ac:dyDescent="0.2">
      <c r="E1051" s="322"/>
    </row>
    <row r="1052" spans="5:5" x14ac:dyDescent="0.2">
      <c r="E1052" s="322"/>
    </row>
    <row r="1053" spans="5:5" x14ac:dyDescent="0.2">
      <c r="E1053" s="322"/>
    </row>
    <row r="1054" spans="5:5" x14ac:dyDescent="0.2">
      <c r="E1054" s="322"/>
    </row>
    <row r="1055" spans="5:5" x14ac:dyDescent="0.2">
      <c r="E1055" s="322"/>
    </row>
    <row r="1056" spans="5:5" x14ac:dyDescent="0.2">
      <c r="E1056" s="322"/>
    </row>
    <row r="1057" spans="5:5" x14ac:dyDescent="0.2">
      <c r="E1057" s="322"/>
    </row>
    <row r="1058" spans="5:5" x14ac:dyDescent="0.2">
      <c r="E1058" s="322"/>
    </row>
    <row r="1059" spans="5:5" x14ac:dyDescent="0.2">
      <c r="E1059" s="322"/>
    </row>
    <row r="1060" spans="5:5" x14ac:dyDescent="0.2">
      <c r="E1060" s="322"/>
    </row>
    <row r="1061" spans="5:5" x14ac:dyDescent="0.2">
      <c r="E1061" s="322"/>
    </row>
    <row r="1062" spans="5:5" x14ac:dyDescent="0.2">
      <c r="E1062" s="322"/>
    </row>
    <row r="1063" spans="5:5" x14ac:dyDescent="0.2">
      <c r="E1063" s="322"/>
    </row>
    <row r="1064" spans="5:5" x14ac:dyDescent="0.2">
      <c r="E1064" s="322"/>
    </row>
    <row r="1065" spans="5:5" x14ac:dyDescent="0.2">
      <c r="E1065" s="322"/>
    </row>
    <row r="1066" spans="5:5" x14ac:dyDescent="0.2">
      <c r="E1066" s="322"/>
    </row>
    <row r="1067" spans="5:5" x14ac:dyDescent="0.2">
      <c r="E1067" s="322"/>
    </row>
    <row r="1068" spans="5:5" x14ac:dyDescent="0.2">
      <c r="E1068" s="322"/>
    </row>
    <row r="1069" spans="5:5" x14ac:dyDescent="0.2">
      <c r="E1069" s="322"/>
    </row>
    <row r="1070" spans="5:5" x14ac:dyDescent="0.2">
      <c r="E1070" s="322"/>
    </row>
    <row r="1071" spans="5:5" x14ac:dyDescent="0.2">
      <c r="E1071" s="322"/>
    </row>
    <row r="1072" spans="5:5" x14ac:dyDescent="0.2">
      <c r="E1072" s="322"/>
    </row>
    <row r="1073" spans="5:5" x14ac:dyDescent="0.2">
      <c r="E1073" s="322"/>
    </row>
    <row r="1074" spans="5:5" x14ac:dyDescent="0.2">
      <c r="E1074" s="322"/>
    </row>
    <row r="1075" spans="5:5" x14ac:dyDescent="0.2">
      <c r="E1075" s="322"/>
    </row>
    <row r="1076" spans="5:5" x14ac:dyDescent="0.2">
      <c r="E1076" s="322"/>
    </row>
    <row r="1077" spans="5:5" x14ac:dyDescent="0.2">
      <c r="E1077" s="322"/>
    </row>
    <row r="1078" spans="5:5" x14ac:dyDescent="0.2">
      <c r="E1078" s="322"/>
    </row>
    <row r="1079" spans="5:5" x14ac:dyDescent="0.2">
      <c r="E1079" s="322"/>
    </row>
    <row r="1080" spans="5:5" x14ac:dyDescent="0.2">
      <c r="E1080" s="322"/>
    </row>
    <row r="1081" spans="5:5" x14ac:dyDescent="0.2">
      <c r="E1081" s="322"/>
    </row>
    <row r="1082" spans="5:5" x14ac:dyDescent="0.2">
      <c r="E1082" s="322"/>
    </row>
    <row r="1083" spans="5:5" x14ac:dyDescent="0.2">
      <c r="E1083" s="322"/>
    </row>
    <row r="1084" spans="5:5" x14ac:dyDescent="0.2">
      <c r="E1084" s="322"/>
    </row>
    <row r="1085" spans="5:5" x14ac:dyDescent="0.2">
      <c r="E1085" s="322"/>
    </row>
    <row r="1086" spans="5:5" x14ac:dyDescent="0.2">
      <c r="E1086" s="322"/>
    </row>
    <row r="1087" spans="5:5" x14ac:dyDescent="0.2">
      <c r="E1087" s="322"/>
    </row>
    <row r="1088" spans="5:5" x14ac:dyDescent="0.2">
      <c r="E1088" s="322"/>
    </row>
    <row r="1089" spans="5:5" x14ac:dyDescent="0.2">
      <c r="E1089" s="322"/>
    </row>
    <row r="1090" spans="5:5" x14ac:dyDescent="0.2">
      <c r="E1090" s="322"/>
    </row>
    <row r="1091" spans="5:5" x14ac:dyDescent="0.2">
      <c r="E1091" s="322"/>
    </row>
    <row r="1092" spans="5:5" x14ac:dyDescent="0.2">
      <c r="E1092" s="322"/>
    </row>
    <row r="1093" spans="5:5" x14ac:dyDescent="0.2">
      <c r="E1093" s="322"/>
    </row>
    <row r="1094" spans="5:5" x14ac:dyDescent="0.2">
      <c r="E1094" s="322"/>
    </row>
    <row r="1095" spans="5:5" x14ac:dyDescent="0.2">
      <c r="E1095" s="322"/>
    </row>
    <row r="1096" spans="5:5" x14ac:dyDescent="0.2">
      <c r="E1096" s="322"/>
    </row>
    <row r="1097" spans="5:5" x14ac:dyDescent="0.2">
      <c r="E1097" s="322"/>
    </row>
    <row r="1098" spans="5:5" x14ac:dyDescent="0.2">
      <c r="E1098" s="322"/>
    </row>
    <row r="1099" spans="5:5" x14ac:dyDescent="0.2">
      <c r="E1099" s="322"/>
    </row>
    <row r="1100" spans="5:5" x14ac:dyDescent="0.2">
      <c r="E1100" s="322"/>
    </row>
    <row r="1101" spans="5:5" x14ac:dyDescent="0.2">
      <c r="E1101" s="322"/>
    </row>
    <row r="1102" spans="5:5" x14ac:dyDescent="0.2">
      <c r="E1102" s="322"/>
    </row>
    <row r="1103" spans="5:5" x14ac:dyDescent="0.2">
      <c r="E1103" s="322"/>
    </row>
    <row r="1104" spans="5:5" x14ac:dyDescent="0.2">
      <c r="E1104" s="322"/>
    </row>
    <row r="1105" spans="5:5" x14ac:dyDescent="0.2">
      <c r="E1105" s="322"/>
    </row>
    <row r="1106" spans="5:5" x14ac:dyDescent="0.2">
      <c r="E1106" s="322"/>
    </row>
    <row r="1107" spans="5:5" x14ac:dyDescent="0.2">
      <c r="E1107" s="322"/>
    </row>
    <row r="1108" spans="5:5" x14ac:dyDescent="0.2">
      <c r="E1108" s="322"/>
    </row>
    <row r="1109" spans="5:5" x14ac:dyDescent="0.2">
      <c r="E1109" s="322"/>
    </row>
    <row r="1110" spans="5:5" x14ac:dyDescent="0.2">
      <c r="E1110" s="322"/>
    </row>
    <row r="1111" spans="5:5" x14ac:dyDescent="0.2">
      <c r="E1111" s="322"/>
    </row>
    <row r="1112" spans="5:5" x14ac:dyDescent="0.2">
      <c r="E1112" s="322"/>
    </row>
    <row r="1113" spans="5:5" x14ac:dyDescent="0.2">
      <c r="E1113" s="322"/>
    </row>
    <row r="1114" spans="5:5" x14ac:dyDescent="0.2">
      <c r="E1114" s="322"/>
    </row>
    <row r="1115" spans="5:5" x14ac:dyDescent="0.2">
      <c r="E1115" s="322"/>
    </row>
    <row r="1116" spans="5:5" x14ac:dyDescent="0.2">
      <c r="E1116" s="322"/>
    </row>
    <row r="1117" spans="5:5" x14ac:dyDescent="0.2">
      <c r="E1117" s="322"/>
    </row>
    <row r="1118" spans="5:5" x14ac:dyDescent="0.2">
      <c r="E1118" s="322"/>
    </row>
    <row r="1119" spans="5:5" x14ac:dyDescent="0.2">
      <c r="E1119" s="322"/>
    </row>
    <row r="1120" spans="5:5" x14ac:dyDescent="0.2">
      <c r="E1120" s="322"/>
    </row>
    <row r="1121" spans="5:5" x14ac:dyDescent="0.2">
      <c r="E1121" s="322"/>
    </row>
    <row r="1122" spans="5:5" x14ac:dyDescent="0.2">
      <c r="E1122" s="322"/>
    </row>
    <row r="1123" spans="5:5" x14ac:dyDescent="0.2">
      <c r="E1123" s="322"/>
    </row>
    <row r="1124" spans="5:5" x14ac:dyDescent="0.2">
      <c r="E1124" s="322"/>
    </row>
    <row r="1125" spans="5:5" x14ac:dyDescent="0.2">
      <c r="E1125" s="322"/>
    </row>
    <row r="1126" spans="5:5" x14ac:dyDescent="0.2">
      <c r="E1126" s="322"/>
    </row>
    <row r="1127" spans="5:5" x14ac:dyDescent="0.2">
      <c r="E1127" s="322"/>
    </row>
    <row r="1128" spans="5:5" x14ac:dyDescent="0.2">
      <c r="E1128" s="322"/>
    </row>
    <row r="1129" spans="5:5" x14ac:dyDescent="0.2">
      <c r="E1129" s="322"/>
    </row>
    <row r="1130" spans="5:5" x14ac:dyDescent="0.2">
      <c r="E1130" s="322"/>
    </row>
    <row r="1131" spans="5:5" x14ac:dyDescent="0.2">
      <c r="E1131" s="322"/>
    </row>
    <row r="1132" spans="5:5" x14ac:dyDescent="0.2">
      <c r="E1132" s="322"/>
    </row>
    <row r="1133" spans="5:5" x14ac:dyDescent="0.2">
      <c r="E1133" s="322"/>
    </row>
    <row r="1134" spans="5:5" x14ac:dyDescent="0.2">
      <c r="E1134" s="322"/>
    </row>
    <row r="1135" spans="5:5" x14ac:dyDescent="0.2">
      <c r="E1135" s="322"/>
    </row>
    <row r="1136" spans="5:5" x14ac:dyDescent="0.2">
      <c r="E1136" s="322"/>
    </row>
    <row r="1137" spans="5:5" x14ac:dyDescent="0.2">
      <c r="E1137" s="322"/>
    </row>
    <row r="1138" spans="5:5" x14ac:dyDescent="0.2">
      <c r="E1138" s="322"/>
    </row>
    <row r="1139" spans="5:5" x14ac:dyDescent="0.2">
      <c r="E1139" s="322"/>
    </row>
    <row r="1140" spans="5:5" x14ac:dyDescent="0.2">
      <c r="E1140" s="322"/>
    </row>
    <row r="1141" spans="5:5" x14ac:dyDescent="0.2">
      <c r="E1141" s="322"/>
    </row>
    <row r="1142" spans="5:5" x14ac:dyDescent="0.2">
      <c r="E1142" s="322"/>
    </row>
    <row r="1143" spans="5:5" x14ac:dyDescent="0.2">
      <c r="E1143" s="322"/>
    </row>
    <row r="1144" spans="5:5" x14ac:dyDescent="0.2">
      <c r="E1144" s="322"/>
    </row>
    <row r="1145" spans="5:5" x14ac:dyDescent="0.2">
      <c r="E1145" s="322"/>
    </row>
    <row r="1146" spans="5:5" x14ac:dyDescent="0.2">
      <c r="E1146" s="322"/>
    </row>
    <row r="1147" spans="5:5" x14ac:dyDescent="0.2">
      <c r="E1147" s="322"/>
    </row>
    <row r="1148" spans="5:5" x14ac:dyDescent="0.2">
      <c r="E1148" s="322"/>
    </row>
    <row r="1149" spans="5:5" x14ac:dyDescent="0.2">
      <c r="E1149" s="322"/>
    </row>
    <row r="1150" spans="5:5" x14ac:dyDescent="0.2">
      <c r="E1150" s="322"/>
    </row>
    <row r="1151" spans="5:5" x14ac:dyDescent="0.2">
      <c r="E1151" s="322"/>
    </row>
    <row r="1152" spans="5:5" x14ac:dyDescent="0.2">
      <c r="E1152" s="322"/>
    </row>
    <row r="1153" spans="5:5" x14ac:dyDescent="0.2">
      <c r="E1153" s="322"/>
    </row>
    <row r="1154" spans="5:5" x14ac:dyDescent="0.2">
      <c r="E1154" s="322"/>
    </row>
    <row r="1155" spans="5:5" x14ac:dyDescent="0.2">
      <c r="E1155" s="322"/>
    </row>
    <row r="1156" spans="5:5" x14ac:dyDescent="0.2">
      <c r="E1156" s="322"/>
    </row>
    <row r="1157" spans="5:5" x14ac:dyDescent="0.2">
      <c r="E1157" s="322"/>
    </row>
    <row r="1158" spans="5:5" x14ac:dyDescent="0.2">
      <c r="E1158" s="322"/>
    </row>
    <row r="1159" spans="5:5" x14ac:dyDescent="0.2">
      <c r="E1159" s="322"/>
    </row>
    <row r="1160" spans="5:5" x14ac:dyDescent="0.2">
      <c r="E1160" s="322"/>
    </row>
    <row r="1161" spans="5:5" x14ac:dyDescent="0.2">
      <c r="E1161" s="322"/>
    </row>
    <row r="1162" spans="5:5" x14ac:dyDescent="0.2">
      <c r="E1162" s="322"/>
    </row>
    <row r="1163" spans="5:5" x14ac:dyDescent="0.2">
      <c r="E1163" s="322"/>
    </row>
    <row r="1164" spans="5:5" x14ac:dyDescent="0.2">
      <c r="E1164" s="322"/>
    </row>
    <row r="1165" spans="5:5" x14ac:dyDescent="0.2">
      <c r="E1165" s="322"/>
    </row>
    <row r="1166" spans="5:5" x14ac:dyDescent="0.2">
      <c r="E1166" s="322"/>
    </row>
    <row r="1167" spans="5:5" x14ac:dyDescent="0.2">
      <c r="E1167" s="322"/>
    </row>
    <row r="1168" spans="5:5" x14ac:dyDescent="0.2">
      <c r="E1168" s="322"/>
    </row>
    <row r="1169" spans="5:5" x14ac:dyDescent="0.2">
      <c r="E1169" s="322"/>
    </row>
    <row r="1170" spans="5:5" x14ac:dyDescent="0.2">
      <c r="E1170" s="322"/>
    </row>
    <row r="1171" spans="5:5" x14ac:dyDescent="0.2">
      <c r="E1171" s="322"/>
    </row>
    <row r="1172" spans="5:5" x14ac:dyDescent="0.2">
      <c r="E1172" s="322"/>
    </row>
    <row r="1173" spans="5:5" x14ac:dyDescent="0.2">
      <c r="E1173" s="322"/>
    </row>
    <row r="1174" spans="5:5" x14ac:dyDescent="0.2">
      <c r="E1174" s="322"/>
    </row>
    <row r="1175" spans="5:5" x14ac:dyDescent="0.2">
      <c r="E1175" s="322"/>
    </row>
    <row r="1176" spans="5:5" x14ac:dyDescent="0.2">
      <c r="E1176" s="322"/>
    </row>
    <row r="1177" spans="5:5" x14ac:dyDescent="0.2">
      <c r="E1177" s="322"/>
    </row>
    <row r="1178" spans="5:5" x14ac:dyDescent="0.2">
      <c r="E1178" s="322"/>
    </row>
    <row r="1179" spans="5:5" x14ac:dyDescent="0.2">
      <c r="E1179" s="322"/>
    </row>
    <row r="1180" spans="5:5" x14ac:dyDescent="0.2">
      <c r="E1180" s="322"/>
    </row>
    <row r="1181" spans="5:5" x14ac:dyDescent="0.2">
      <c r="E1181" s="322"/>
    </row>
    <row r="1182" spans="5:5" x14ac:dyDescent="0.2">
      <c r="E1182" s="322"/>
    </row>
    <row r="1183" spans="5:5" x14ac:dyDescent="0.2">
      <c r="E1183" s="322"/>
    </row>
    <row r="1184" spans="5:5" x14ac:dyDescent="0.2">
      <c r="E1184" s="322"/>
    </row>
    <row r="1185" spans="5:5" x14ac:dyDescent="0.2">
      <c r="E1185" s="322"/>
    </row>
    <row r="1186" spans="5:5" x14ac:dyDescent="0.2">
      <c r="E1186" s="322"/>
    </row>
    <row r="1187" spans="5:5" x14ac:dyDescent="0.2">
      <c r="E1187" s="322"/>
    </row>
    <row r="1188" spans="5:5" x14ac:dyDescent="0.2">
      <c r="E1188" s="322"/>
    </row>
    <row r="1189" spans="5:5" x14ac:dyDescent="0.2">
      <c r="E1189" s="322"/>
    </row>
    <row r="1190" spans="5:5" x14ac:dyDescent="0.2">
      <c r="E1190" s="322"/>
    </row>
    <row r="1191" spans="5:5" x14ac:dyDescent="0.2">
      <c r="E1191" s="322"/>
    </row>
    <row r="1192" spans="5:5" x14ac:dyDescent="0.2">
      <c r="E1192" s="322"/>
    </row>
    <row r="1193" spans="5:5" x14ac:dyDescent="0.2">
      <c r="E1193" s="322"/>
    </row>
    <row r="1194" spans="5:5" x14ac:dyDescent="0.2">
      <c r="E1194" s="322"/>
    </row>
    <row r="1195" spans="5:5" x14ac:dyDescent="0.2">
      <c r="E1195" s="322"/>
    </row>
    <row r="1196" spans="5:5" x14ac:dyDescent="0.2">
      <c r="E1196" s="322"/>
    </row>
    <row r="1197" spans="5:5" x14ac:dyDescent="0.2">
      <c r="E1197" s="322"/>
    </row>
    <row r="1198" spans="5:5" x14ac:dyDescent="0.2">
      <c r="E1198" s="322"/>
    </row>
    <row r="1199" spans="5:5" x14ac:dyDescent="0.2">
      <c r="E1199" s="322"/>
    </row>
    <row r="1200" spans="5:5" x14ac:dyDescent="0.2">
      <c r="E1200" s="322"/>
    </row>
    <row r="1201" spans="5:5" x14ac:dyDescent="0.2">
      <c r="E1201" s="322"/>
    </row>
    <row r="1202" spans="5:5" x14ac:dyDescent="0.2">
      <c r="E1202" s="322"/>
    </row>
    <row r="1203" spans="5:5" x14ac:dyDescent="0.2">
      <c r="E1203" s="322"/>
    </row>
    <row r="1204" spans="5:5" x14ac:dyDescent="0.2">
      <c r="E1204" s="322"/>
    </row>
    <row r="1205" spans="5:5" x14ac:dyDescent="0.2">
      <c r="E1205" s="322"/>
    </row>
    <row r="1206" spans="5:5" x14ac:dyDescent="0.2">
      <c r="E1206" s="322"/>
    </row>
    <row r="1207" spans="5:5" x14ac:dyDescent="0.2">
      <c r="E1207" s="322"/>
    </row>
    <row r="1208" spans="5:5" x14ac:dyDescent="0.2">
      <c r="E1208" s="322"/>
    </row>
    <row r="1209" spans="5:5" x14ac:dyDescent="0.2">
      <c r="E1209" s="322"/>
    </row>
    <row r="1210" spans="5:5" x14ac:dyDescent="0.2">
      <c r="E1210" s="322"/>
    </row>
    <row r="1211" spans="5:5" x14ac:dyDescent="0.2">
      <c r="E1211" s="322"/>
    </row>
    <row r="1212" spans="5:5" x14ac:dyDescent="0.2">
      <c r="E1212" s="322"/>
    </row>
    <row r="1213" spans="5:5" x14ac:dyDescent="0.2">
      <c r="E1213" s="322"/>
    </row>
    <row r="1214" spans="5:5" x14ac:dyDescent="0.2">
      <c r="E1214" s="322"/>
    </row>
    <row r="1215" spans="5:5" x14ac:dyDescent="0.2">
      <c r="E1215" s="322"/>
    </row>
    <row r="1216" spans="5:5" x14ac:dyDescent="0.2">
      <c r="E1216" s="322"/>
    </row>
    <row r="1217" spans="5:5" x14ac:dyDescent="0.2">
      <c r="E1217" s="322"/>
    </row>
    <row r="1218" spans="5:5" x14ac:dyDescent="0.2">
      <c r="E1218" s="322"/>
    </row>
    <row r="1219" spans="5:5" x14ac:dyDescent="0.2">
      <c r="E1219" s="322"/>
    </row>
    <row r="1220" spans="5:5" x14ac:dyDescent="0.2">
      <c r="E1220" s="322"/>
    </row>
    <row r="1221" spans="5:5" x14ac:dyDescent="0.2">
      <c r="E1221" s="322"/>
    </row>
    <row r="1222" spans="5:5" x14ac:dyDescent="0.2">
      <c r="E1222" s="322"/>
    </row>
    <row r="1223" spans="5:5" x14ac:dyDescent="0.2">
      <c r="E1223" s="322"/>
    </row>
    <row r="1224" spans="5:5" x14ac:dyDescent="0.2">
      <c r="E1224" s="322"/>
    </row>
    <row r="1225" spans="5:5" x14ac:dyDescent="0.2">
      <c r="E1225" s="322"/>
    </row>
    <row r="1226" spans="5:5" x14ac:dyDescent="0.2">
      <c r="E1226" s="322"/>
    </row>
    <row r="1227" spans="5:5" x14ac:dyDescent="0.2">
      <c r="E1227" s="322"/>
    </row>
    <row r="1228" spans="5:5" x14ac:dyDescent="0.2">
      <c r="E1228" s="322"/>
    </row>
    <row r="1229" spans="5:5" x14ac:dyDescent="0.2">
      <c r="E1229" s="322"/>
    </row>
    <row r="1230" spans="5:5" x14ac:dyDescent="0.2">
      <c r="E1230" s="322"/>
    </row>
    <row r="1231" spans="5:5" x14ac:dyDescent="0.2">
      <c r="E1231" s="322"/>
    </row>
    <row r="1232" spans="5:5" x14ac:dyDescent="0.2">
      <c r="E1232" s="322"/>
    </row>
    <row r="1233" spans="5:5" x14ac:dyDescent="0.2">
      <c r="E1233" s="322"/>
    </row>
    <row r="1234" spans="5:5" x14ac:dyDescent="0.2">
      <c r="E1234" s="322"/>
    </row>
    <row r="1235" spans="5:5" x14ac:dyDescent="0.2">
      <c r="E1235" s="322"/>
    </row>
    <row r="1236" spans="5:5" x14ac:dyDescent="0.2">
      <c r="E1236" s="322"/>
    </row>
    <row r="1237" spans="5:5" x14ac:dyDescent="0.2">
      <c r="E1237" s="322"/>
    </row>
    <row r="1238" spans="5:5" x14ac:dyDescent="0.2">
      <c r="E1238" s="322"/>
    </row>
    <row r="1239" spans="5:5" x14ac:dyDescent="0.2">
      <c r="E1239" s="322"/>
    </row>
    <row r="1240" spans="5:5" x14ac:dyDescent="0.2">
      <c r="E1240" s="322"/>
    </row>
    <row r="1241" spans="5:5" x14ac:dyDescent="0.2">
      <c r="E1241" s="322"/>
    </row>
    <row r="1242" spans="5:5" x14ac:dyDescent="0.2">
      <c r="E1242" s="322"/>
    </row>
    <row r="1243" spans="5:5" x14ac:dyDescent="0.2">
      <c r="E1243" s="322"/>
    </row>
    <row r="1244" spans="5:5" x14ac:dyDescent="0.2">
      <c r="E1244" s="322"/>
    </row>
    <row r="1245" spans="5:5" x14ac:dyDescent="0.2">
      <c r="E1245" s="322"/>
    </row>
    <row r="1246" spans="5:5" x14ac:dyDescent="0.2">
      <c r="E1246" s="322"/>
    </row>
    <row r="1247" spans="5:5" x14ac:dyDescent="0.2">
      <c r="E1247" s="322"/>
    </row>
    <row r="1248" spans="5:5" x14ac:dyDescent="0.2">
      <c r="E1248" s="322"/>
    </row>
    <row r="1249" spans="5:5" x14ac:dyDescent="0.2">
      <c r="E1249" s="322"/>
    </row>
    <row r="1250" spans="5:5" x14ac:dyDescent="0.2">
      <c r="E1250" s="322"/>
    </row>
    <row r="1251" spans="5:5" x14ac:dyDescent="0.2">
      <c r="E1251" s="322"/>
    </row>
    <row r="1252" spans="5:5" x14ac:dyDescent="0.2">
      <c r="E1252" s="322"/>
    </row>
    <row r="1253" spans="5:5" x14ac:dyDescent="0.2">
      <c r="E1253" s="322"/>
    </row>
    <row r="1254" spans="5:5" x14ac:dyDescent="0.2">
      <c r="E1254" s="322"/>
    </row>
    <row r="1255" spans="5:5" x14ac:dyDescent="0.2">
      <c r="E1255" s="322"/>
    </row>
    <row r="1256" spans="5:5" x14ac:dyDescent="0.2">
      <c r="E1256" s="322"/>
    </row>
    <row r="1257" spans="5:5" x14ac:dyDescent="0.2">
      <c r="E1257" s="322"/>
    </row>
    <row r="1258" spans="5:5" x14ac:dyDescent="0.2">
      <c r="E1258" s="322"/>
    </row>
    <row r="1259" spans="5:5" x14ac:dyDescent="0.2">
      <c r="E1259" s="322"/>
    </row>
    <row r="1260" spans="5:5" x14ac:dyDescent="0.2">
      <c r="E1260" s="322"/>
    </row>
    <row r="1261" spans="5:5" x14ac:dyDescent="0.2">
      <c r="E1261" s="322"/>
    </row>
    <row r="1262" spans="5:5" x14ac:dyDescent="0.2">
      <c r="E1262" s="322"/>
    </row>
    <row r="1263" spans="5:5" x14ac:dyDescent="0.2">
      <c r="E1263" s="322"/>
    </row>
    <row r="1264" spans="5:5" x14ac:dyDescent="0.2">
      <c r="E1264" s="322"/>
    </row>
    <row r="1265" spans="5:5" x14ac:dyDescent="0.2">
      <c r="E1265" s="322"/>
    </row>
    <row r="1266" spans="5:5" x14ac:dyDescent="0.2">
      <c r="E1266" s="322"/>
    </row>
    <row r="1267" spans="5:5" x14ac:dyDescent="0.2">
      <c r="E1267" s="322"/>
    </row>
    <row r="1268" spans="5:5" x14ac:dyDescent="0.2">
      <c r="E1268" s="322"/>
    </row>
    <row r="1269" spans="5:5" x14ac:dyDescent="0.2">
      <c r="E1269" s="322"/>
    </row>
    <row r="1270" spans="5:5" x14ac:dyDescent="0.2">
      <c r="E1270" s="322"/>
    </row>
    <row r="1271" spans="5:5" x14ac:dyDescent="0.2">
      <c r="E1271" s="322"/>
    </row>
    <row r="1272" spans="5:5" x14ac:dyDescent="0.2">
      <c r="E1272" s="322"/>
    </row>
    <row r="1273" spans="5:5" x14ac:dyDescent="0.2">
      <c r="E1273" s="322"/>
    </row>
    <row r="1274" spans="5:5" x14ac:dyDescent="0.2">
      <c r="E1274" s="322"/>
    </row>
    <row r="1275" spans="5:5" x14ac:dyDescent="0.2">
      <c r="E1275" s="322"/>
    </row>
    <row r="1276" spans="5:5" x14ac:dyDescent="0.2">
      <c r="E1276" s="322"/>
    </row>
    <row r="1277" spans="5:5" x14ac:dyDescent="0.2">
      <c r="E1277" s="322"/>
    </row>
    <row r="1278" spans="5:5" x14ac:dyDescent="0.2">
      <c r="E1278" s="322"/>
    </row>
    <row r="1279" spans="5:5" x14ac:dyDescent="0.2">
      <c r="E1279" s="322"/>
    </row>
    <row r="1280" spans="5:5" x14ac:dyDescent="0.2">
      <c r="E1280" s="322"/>
    </row>
    <row r="1281" spans="5:5" x14ac:dyDescent="0.2">
      <c r="E1281" s="322"/>
    </row>
    <row r="1282" spans="5:5" x14ac:dyDescent="0.2">
      <c r="E1282" s="322"/>
    </row>
    <row r="1283" spans="5:5" x14ac:dyDescent="0.2">
      <c r="E1283" s="322"/>
    </row>
    <row r="1284" spans="5:5" x14ac:dyDescent="0.2">
      <c r="E1284" s="322"/>
    </row>
    <row r="1285" spans="5:5" x14ac:dyDescent="0.2">
      <c r="E1285" s="322"/>
    </row>
    <row r="1286" spans="5:5" x14ac:dyDescent="0.2">
      <c r="E1286" s="322"/>
    </row>
    <row r="1287" spans="5:5" x14ac:dyDescent="0.2">
      <c r="E1287" s="322"/>
    </row>
    <row r="1288" spans="5:5" x14ac:dyDescent="0.2">
      <c r="E1288" s="322"/>
    </row>
    <row r="1289" spans="5:5" x14ac:dyDescent="0.2">
      <c r="E1289" s="322"/>
    </row>
    <row r="1290" spans="5:5" x14ac:dyDescent="0.2">
      <c r="E1290" s="322"/>
    </row>
    <row r="1291" spans="5:5" x14ac:dyDescent="0.2">
      <c r="E1291" s="322"/>
    </row>
    <row r="1292" spans="5:5" x14ac:dyDescent="0.2">
      <c r="E1292" s="322"/>
    </row>
    <row r="1293" spans="5:5" x14ac:dyDescent="0.2">
      <c r="E1293" s="322"/>
    </row>
    <row r="1294" spans="5:5" x14ac:dyDescent="0.2">
      <c r="E1294" s="322"/>
    </row>
    <row r="1295" spans="5:5" x14ac:dyDescent="0.2">
      <c r="E1295" s="322"/>
    </row>
    <row r="1296" spans="5:5" x14ac:dyDescent="0.2">
      <c r="E1296" s="322"/>
    </row>
    <row r="1297" spans="5:5" x14ac:dyDescent="0.2">
      <c r="E1297" s="322"/>
    </row>
    <row r="1298" spans="5:5" x14ac:dyDescent="0.2">
      <c r="E1298" s="322"/>
    </row>
    <row r="1299" spans="5:5" x14ac:dyDescent="0.2">
      <c r="E1299" s="322"/>
    </row>
    <row r="1300" spans="5:5" x14ac:dyDescent="0.2">
      <c r="E1300" s="322"/>
    </row>
    <row r="1301" spans="5:5" x14ac:dyDescent="0.2">
      <c r="E1301" s="322"/>
    </row>
    <row r="1302" spans="5:5" x14ac:dyDescent="0.2">
      <c r="E1302" s="322"/>
    </row>
    <row r="1303" spans="5:5" x14ac:dyDescent="0.2">
      <c r="E1303" s="322"/>
    </row>
    <row r="1304" spans="5:5" x14ac:dyDescent="0.2">
      <c r="E1304" s="322"/>
    </row>
    <row r="1305" spans="5:5" x14ac:dyDescent="0.2">
      <c r="E1305" s="322"/>
    </row>
    <row r="1306" spans="5:5" x14ac:dyDescent="0.2">
      <c r="E1306" s="322"/>
    </row>
    <row r="1307" spans="5:5" x14ac:dyDescent="0.2">
      <c r="E1307" s="322"/>
    </row>
    <row r="1308" spans="5:5" x14ac:dyDescent="0.2">
      <c r="E1308" s="322"/>
    </row>
    <row r="1309" spans="5:5" x14ac:dyDescent="0.2">
      <c r="E1309" s="322"/>
    </row>
    <row r="1310" spans="5:5" x14ac:dyDescent="0.2">
      <c r="E1310" s="322"/>
    </row>
    <row r="1311" spans="5:5" x14ac:dyDescent="0.2">
      <c r="E1311" s="322"/>
    </row>
    <row r="1312" spans="5:5" x14ac:dyDescent="0.2">
      <c r="E1312" s="322"/>
    </row>
    <row r="1313" spans="5:5" x14ac:dyDescent="0.2">
      <c r="E1313" s="322"/>
    </row>
    <row r="1314" spans="5:5" x14ac:dyDescent="0.2">
      <c r="E1314" s="322"/>
    </row>
    <row r="1315" spans="5:5" x14ac:dyDescent="0.2">
      <c r="E1315" s="322"/>
    </row>
    <row r="1316" spans="5:5" x14ac:dyDescent="0.2">
      <c r="E1316" s="322"/>
    </row>
    <row r="1317" spans="5:5" x14ac:dyDescent="0.2">
      <c r="E1317" s="322"/>
    </row>
    <row r="1318" spans="5:5" x14ac:dyDescent="0.2">
      <c r="E1318" s="322"/>
    </row>
    <row r="1319" spans="5:5" x14ac:dyDescent="0.2">
      <c r="E1319" s="322"/>
    </row>
    <row r="1320" spans="5:5" x14ac:dyDescent="0.2">
      <c r="E1320" s="322"/>
    </row>
    <row r="1321" spans="5:5" x14ac:dyDescent="0.2">
      <c r="E1321" s="322"/>
    </row>
    <row r="1322" spans="5:5" x14ac:dyDescent="0.2">
      <c r="E1322" s="322"/>
    </row>
    <row r="1323" spans="5:5" x14ac:dyDescent="0.2">
      <c r="E1323" s="322"/>
    </row>
    <row r="1324" spans="5:5" x14ac:dyDescent="0.2">
      <c r="E1324" s="322"/>
    </row>
    <row r="1325" spans="5:5" x14ac:dyDescent="0.2">
      <c r="E1325" s="322"/>
    </row>
    <row r="1326" spans="5:5" x14ac:dyDescent="0.2">
      <c r="E1326" s="322"/>
    </row>
    <row r="1327" spans="5:5" x14ac:dyDescent="0.2">
      <c r="E1327" s="322"/>
    </row>
    <row r="1328" spans="5:5" x14ac:dyDescent="0.2">
      <c r="E1328" s="322"/>
    </row>
    <row r="1329" spans="5:5" x14ac:dyDescent="0.2">
      <c r="E1329" s="322"/>
    </row>
    <row r="1330" spans="5:5" x14ac:dyDescent="0.2">
      <c r="E1330" s="322"/>
    </row>
    <row r="1331" spans="5:5" x14ac:dyDescent="0.2">
      <c r="E1331" s="322"/>
    </row>
    <row r="1332" spans="5:5" x14ac:dyDescent="0.2">
      <c r="E1332" s="322"/>
    </row>
    <row r="1333" spans="5:5" x14ac:dyDescent="0.2">
      <c r="E1333" s="322"/>
    </row>
    <row r="1334" spans="5:5" x14ac:dyDescent="0.2">
      <c r="E1334" s="322"/>
    </row>
    <row r="1335" spans="5:5" x14ac:dyDescent="0.2">
      <c r="E1335" s="322"/>
    </row>
    <row r="1336" spans="5:5" x14ac:dyDescent="0.2">
      <c r="E1336" s="322"/>
    </row>
    <row r="1337" spans="5:5" x14ac:dyDescent="0.2">
      <c r="E1337" s="322"/>
    </row>
    <row r="1338" spans="5:5" x14ac:dyDescent="0.2">
      <c r="E1338" s="322"/>
    </row>
    <row r="1339" spans="5:5" x14ac:dyDescent="0.2">
      <c r="E1339" s="322"/>
    </row>
    <row r="1340" spans="5:5" x14ac:dyDescent="0.2">
      <c r="E1340" s="322"/>
    </row>
    <row r="1341" spans="5:5" x14ac:dyDescent="0.2">
      <c r="E1341" s="322"/>
    </row>
    <row r="1342" spans="5:5" x14ac:dyDescent="0.2">
      <c r="E1342" s="322"/>
    </row>
    <row r="1343" spans="5:5" x14ac:dyDescent="0.2">
      <c r="E1343" s="322"/>
    </row>
    <row r="1344" spans="5:5" x14ac:dyDescent="0.2">
      <c r="E1344" s="322"/>
    </row>
    <row r="1345" spans="5:5" x14ac:dyDescent="0.2">
      <c r="E1345" s="322"/>
    </row>
    <row r="1346" spans="5:5" x14ac:dyDescent="0.2">
      <c r="E1346" s="322"/>
    </row>
    <row r="1347" spans="5:5" x14ac:dyDescent="0.2">
      <c r="E1347" s="322"/>
    </row>
    <row r="1348" spans="5:5" x14ac:dyDescent="0.2">
      <c r="E1348" s="322"/>
    </row>
    <row r="1349" spans="5:5" x14ac:dyDescent="0.2">
      <c r="E1349" s="322"/>
    </row>
    <row r="1350" spans="5:5" x14ac:dyDescent="0.2">
      <c r="E1350" s="322"/>
    </row>
    <row r="1351" spans="5:5" x14ac:dyDescent="0.2">
      <c r="E1351" s="322"/>
    </row>
    <row r="1352" spans="5:5" x14ac:dyDescent="0.2">
      <c r="E1352" s="322"/>
    </row>
    <row r="1353" spans="5:5" x14ac:dyDescent="0.2">
      <c r="E1353" s="322"/>
    </row>
    <row r="1354" spans="5:5" x14ac:dyDescent="0.2">
      <c r="E1354" s="322"/>
    </row>
    <row r="1355" spans="5:5" x14ac:dyDescent="0.2">
      <c r="E1355" s="322"/>
    </row>
    <row r="1356" spans="5:5" x14ac:dyDescent="0.2">
      <c r="E1356" s="322"/>
    </row>
    <row r="1357" spans="5:5" x14ac:dyDescent="0.2">
      <c r="E1357" s="322"/>
    </row>
    <row r="1358" spans="5:5" x14ac:dyDescent="0.2">
      <c r="E1358" s="322"/>
    </row>
    <row r="1359" spans="5:5" x14ac:dyDescent="0.2">
      <c r="E1359" s="322"/>
    </row>
    <row r="1360" spans="5:5" x14ac:dyDescent="0.2">
      <c r="E1360" s="322"/>
    </row>
    <row r="1361" spans="5:5" x14ac:dyDescent="0.2">
      <c r="E1361" s="322"/>
    </row>
    <row r="1362" spans="5:5" x14ac:dyDescent="0.2">
      <c r="E1362" s="322"/>
    </row>
    <row r="1363" spans="5:5" x14ac:dyDescent="0.2">
      <c r="E1363" s="322"/>
    </row>
    <row r="1364" spans="5:5" x14ac:dyDescent="0.2">
      <c r="E1364" s="322"/>
    </row>
    <row r="1365" spans="5:5" x14ac:dyDescent="0.2">
      <c r="E1365" s="322"/>
    </row>
    <row r="1366" spans="5:5" x14ac:dyDescent="0.2">
      <c r="E1366" s="322"/>
    </row>
    <row r="1367" spans="5:5" x14ac:dyDescent="0.2">
      <c r="E1367" s="322"/>
    </row>
    <row r="1368" spans="5:5" x14ac:dyDescent="0.2">
      <c r="E1368" s="322"/>
    </row>
    <row r="1369" spans="5:5" x14ac:dyDescent="0.2">
      <c r="E1369" s="322"/>
    </row>
    <row r="1370" spans="5:5" x14ac:dyDescent="0.2">
      <c r="E1370" s="322"/>
    </row>
    <row r="1371" spans="5:5" x14ac:dyDescent="0.2">
      <c r="E1371" s="322"/>
    </row>
    <row r="1372" spans="5:5" x14ac:dyDescent="0.2">
      <c r="E1372" s="322"/>
    </row>
    <row r="1373" spans="5:5" x14ac:dyDescent="0.2">
      <c r="E1373" s="322"/>
    </row>
    <row r="1374" spans="5:5" x14ac:dyDescent="0.2">
      <c r="E1374" s="322"/>
    </row>
    <row r="1375" spans="5:5" x14ac:dyDescent="0.2">
      <c r="E1375" s="322"/>
    </row>
    <row r="1376" spans="5:5" x14ac:dyDescent="0.2">
      <c r="E1376" s="322"/>
    </row>
    <row r="1377" spans="5:5" x14ac:dyDescent="0.2">
      <c r="E1377" s="322"/>
    </row>
    <row r="1378" spans="5:5" x14ac:dyDescent="0.2">
      <c r="E1378" s="322"/>
    </row>
    <row r="1379" spans="5:5" x14ac:dyDescent="0.2">
      <c r="E1379" s="322"/>
    </row>
    <row r="1380" spans="5:5" x14ac:dyDescent="0.2">
      <c r="E1380" s="322"/>
    </row>
    <row r="1381" spans="5:5" x14ac:dyDescent="0.2">
      <c r="E1381" s="322"/>
    </row>
    <row r="1382" spans="5:5" x14ac:dyDescent="0.2">
      <c r="E1382" s="322"/>
    </row>
    <row r="1383" spans="5:5" x14ac:dyDescent="0.2">
      <c r="E1383" s="322"/>
    </row>
    <row r="1384" spans="5:5" x14ac:dyDescent="0.2">
      <c r="E1384" s="322"/>
    </row>
    <row r="1385" spans="5:5" x14ac:dyDescent="0.2">
      <c r="E1385" s="322"/>
    </row>
    <row r="1386" spans="5:5" x14ac:dyDescent="0.2">
      <c r="E1386" s="322"/>
    </row>
    <row r="1387" spans="5:5" x14ac:dyDescent="0.2">
      <c r="E1387" s="322"/>
    </row>
    <row r="1388" spans="5:5" x14ac:dyDescent="0.2">
      <c r="E1388" s="322"/>
    </row>
    <row r="1389" spans="5:5" x14ac:dyDescent="0.2">
      <c r="E1389" s="322"/>
    </row>
    <row r="1390" spans="5:5" x14ac:dyDescent="0.2">
      <c r="E1390" s="322"/>
    </row>
    <row r="1391" spans="5:5" x14ac:dyDescent="0.2">
      <c r="E1391" s="322"/>
    </row>
    <row r="1392" spans="5:5" x14ac:dyDescent="0.2">
      <c r="E1392" s="322"/>
    </row>
    <row r="1393" spans="5:5" x14ac:dyDescent="0.2">
      <c r="E1393" s="322"/>
    </row>
    <row r="1394" spans="5:5" x14ac:dyDescent="0.2">
      <c r="E1394" s="322"/>
    </row>
    <row r="1395" spans="5:5" x14ac:dyDescent="0.2">
      <c r="E1395" s="322"/>
    </row>
    <row r="1396" spans="5:5" x14ac:dyDescent="0.2">
      <c r="E1396" s="322"/>
    </row>
    <row r="1397" spans="5:5" x14ac:dyDescent="0.2">
      <c r="E1397" s="322"/>
    </row>
    <row r="1398" spans="5:5" x14ac:dyDescent="0.2">
      <c r="E1398" s="322"/>
    </row>
    <row r="1399" spans="5:5" x14ac:dyDescent="0.2">
      <c r="E1399" s="322"/>
    </row>
    <row r="1400" spans="5:5" x14ac:dyDescent="0.2">
      <c r="E1400" s="322"/>
    </row>
    <row r="1401" spans="5:5" x14ac:dyDescent="0.2">
      <c r="E1401" s="322"/>
    </row>
    <row r="1402" spans="5:5" x14ac:dyDescent="0.2">
      <c r="E1402" s="322"/>
    </row>
    <row r="1403" spans="5:5" x14ac:dyDescent="0.2">
      <c r="E1403" s="322"/>
    </row>
    <row r="1404" spans="5:5" x14ac:dyDescent="0.2">
      <c r="E1404" s="322"/>
    </row>
    <row r="1405" spans="5:5" x14ac:dyDescent="0.2">
      <c r="E1405" s="322"/>
    </row>
    <row r="1406" spans="5:5" x14ac:dyDescent="0.2">
      <c r="E1406" s="322"/>
    </row>
    <row r="1407" spans="5:5" x14ac:dyDescent="0.2">
      <c r="E1407" s="322"/>
    </row>
    <row r="1408" spans="5:5" x14ac:dyDescent="0.2">
      <c r="E1408" s="322"/>
    </row>
    <row r="1409" spans="5:5" x14ac:dyDescent="0.2">
      <c r="E1409" s="322"/>
    </row>
    <row r="1410" spans="5:5" x14ac:dyDescent="0.2">
      <c r="E1410" s="322"/>
    </row>
    <row r="1411" spans="5:5" x14ac:dyDescent="0.2">
      <c r="E1411" s="322"/>
    </row>
    <row r="1412" spans="5:5" x14ac:dyDescent="0.2">
      <c r="E1412" s="322"/>
    </row>
    <row r="1413" spans="5:5" x14ac:dyDescent="0.2">
      <c r="E1413" s="322"/>
    </row>
    <row r="1414" spans="5:5" x14ac:dyDescent="0.2">
      <c r="E1414" s="322"/>
    </row>
    <row r="1415" spans="5:5" x14ac:dyDescent="0.2">
      <c r="E1415" s="322"/>
    </row>
    <row r="1416" spans="5:5" x14ac:dyDescent="0.2">
      <c r="E1416" s="322"/>
    </row>
    <row r="1417" spans="5:5" x14ac:dyDescent="0.2">
      <c r="E1417" s="322"/>
    </row>
    <row r="1418" spans="5:5" x14ac:dyDescent="0.2">
      <c r="E1418" s="322"/>
    </row>
    <row r="1419" spans="5:5" x14ac:dyDescent="0.2">
      <c r="E1419" s="322"/>
    </row>
    <row r="1420" spans="5:5" x14ac:dyDescent="0.2">
      <c r="E1420" s="322"/>
    </row>
    <row r="1421" spans="5:5" x14ac:dyDescent="0.2">
      <c r="E1421" s="322"/>
    </row>
    <row r="1422" spans="5:5" x14ac:dyDescent="0.2">
      <c r="E1422" s="322"/>
    </row>
    <row r="1423" spans="5:5" x14ac:dyDescent="0.2">
      <c r="E1423" s="322"/>
    </row>
    <row r="1424" spans="5:5" x14ac:dyDescent="0.2">
      <c r="E1424" s="322"/>
    </row>
    <row r="1425" spans="5:5" x14ac:dyDescent="0.2">
      <c r="E1425" s="322"/>
    </row>
    <row r="1426" spans="5:5" x14ac:dyDescent="0.2">
      <c r="E1426" s="322"/>
    </row>
    <row r="1427" spans="5:5" x14ac:dyDescent="0.2">
      <c r="E1427" s="322"/>
    </row>
    <row r="1428" spans="5:5" x14ac:dyDescent="0.2">
      <c r="E1428" s="322"/>
    </row>
    <row r="1429" spans="5:5" x14ac:dyDescent="0.2">
      <c r="E1429" s="322"/>
    </row>
    <row r="1430" spans="5:5" x14ac:dyDescent="0.2">
      <c r="E1430" s="322"/>
    </row>
    <row r="1431" spans="5:5" x14ac:dyDescent="0.2">
      <c r="E1431" s="322"/>
    </row>
    <row r="1432" spans="5:5" x14ac:dyDescent="0.2">
      <c r="E1432" s="322"/>
    </row>
    <row r="1433" spans="5:5" x14ac:dyDescent="0.2">
      <c r="E1433" s="322"/>
    </row>
    <row r="1434" spans="5:5" x14ac:dyDescent="0.2">
      <c r="E1434" s="322"/>
    </row>
    <row r="1435" spans="5:5" x14ac:dyDescent="0.2">
      <c r="E1435" s="322"/>
    </row>
    <row r="1436" spans="5:5" x14ac:dyDescent="0.2">
      <c r="E1436" s="322"/>
    </row>
    <row r="1437" spans="5:5" x14ac:dyDescent="0.2">
      <c r="E1437" s="322"/>
    </row>
    <row r="1438" spans="5:5" x14ac:dyDescent="0.2">
      <c r="E1438" s="322"/>
    </row>
    <row r="1439" spans="5:5" x14ac:dyDescent="0.2">
      <c r="E1439" s="322"/>
    </row>
    <row r="1440" spans="5:5" x14ac:dyDescent="0.2">
      <c r="E1440" s="322"/>
    </row>
    <row r="1441" spans="5:5" x14ac:dyDescent="0.2">
      <c r="E1441" s="322"/>
    </row>
    <row r="1442" spans="5:5" x14ac:dyDescent="0.2">
      <c r="E1442" s="322"/>
    </row>
    <row r="1443" spans="5:5" x14ac:dyDescent="0.2">
      <c r="E1443" s="322"/>
    </row>
    <row r="1444" spans="5:5" x14ac:dyDescent="0.2">
      <c r="E1444" s="322"/>
    </row>
    <row r="1445" spans="5:5" x14ac:dyDescent="0.2">
      <c r="E1445" s="322"/>
    </row>
    <row r="1446" spans="5:5" x14ac:dyDescent="0.2">
      <c r="E1446" s="322"/>
    </row>
    <row r="1447" spans="5:5" x14ac:dyDescent="0.2">
      <c r="E1447" s="322"/>
    </row>
    <row r="1448" spans="5:5" x14ac:dyDescent="0.2">
      <c r="E1448" s="322"/>
    </row>
    <row r="1449" spans="5:5" x14ac:dyDescent="0.2">
      <c r="E1449" s="322"/>
    </row>
    <row r="1450" spans="5:5" x14ac:dyDescent="0.2">
      <c r="E1450" s="322"/>
    </row>
    <row r="1451" spans="5:5" x14ac:dyDescent="0.2">
      <c r="E1451" s="322"/>
    </row>
    <row r="1452" spans="5:5" x14ac:dyDescent="0.2">
      <c r="E1452" s="322"/>
    </row>
    <row r="1453" spans="5:5" x14ac:dyDescent="0.2">
      <c r="E1453" s="322"/>
    </row>
    <row r="1454" spans="5:5" x14ac:dyDescent="0.2">
      <c r="E1454" s="322"/>
    </row>
    <row r="1455" spans="5:5" x14ac:dyDescent="0.2">
      <c r="E1455" s="322"/>
    </row>
    <row r="1456" spans="5:5" x14ac:dyDescent="0.2">
      <c r="E1456" s="322"/>
    </row>
    <row r="1457" spans="5:5" x14ac:dyDescent="0.2">
      <c r="E1457" s="322"/>
    </row>
    <row r="1458" spans="5:5" x14ac:dyDescent="0.2">
      <c r="E1458" s="322"/>
    </row>
    <row r="1459" spans="5:5" x14ac:dyDescent="0.2">
      <c r="E1459" s="322"/>
    </row>
    <row r="1460" spans="5:5" x14ac:dyDescent="0.2">
      <c r="E1460" s="322"/>
    </row>
    <row r="1461" spans="5:5" x14ac:dyDescent="0.2">
      <c r="E1461" s="322"/>
    </row>
    <row r="1462" spans="5:5" x14ac:dyDescent="0.2">
      <c r="E1462" s="322"/>
    </row>
    <row r="1463" spans="5:5" x14ac:dyDescent="0.2">
      <c r="E1463" s="322"/>
    </row>
    <row r="1464" spans="5:5" x14ac:dyDescent="0.2">
      <c r="E1464" s="322"/>
    </row>
    <row r="1465" spans="5:5" x14ac:dyDescent="0.2">
      <c r="E1465" s="322"/>
    </row>
    <row r="1466" spans="5:5" x14ac:dyDescent="0.2">
      <c r="E1466" s="322"/>
    </row>
    <row r="1467" spans="5:5" x14ac:dyDescent="0.2">
      <c r="E1467" s="322"/>
    </row>
    <row r="1468" spans="5:5" x14ac:dyDescent="0.2">
      <c r="E1468" s="322"/>
    </row>
    <row r="1469" spans="5:5" x14ac:dyDescent="0.2">
      <c r="E1469" s="322"/>
    </row>
    <row r="1470" spans="5:5" x14ac:dyDescent="0.2">
      <c r="E1470" s="322"/>
    </row>
    <row r="1471" spans="5:5" x14ac:dyDescent="0.2">
      <c r="E1471" s="322"/>
    </row>
    <row r="1472" spans="5:5" x14ac:dyDescent="0.2">
      <c r="E1472" s="322"/>
    </row>
    <row r="1473" spans="5:5" x14ac:dyDescent="0.2">
      <c r="E1473" s="322"/>
    </row>
    <row r="1474" spans="5:5" x14ac:dyDescent="0.2">
      <c r="E1474" s="322"/>
    </row>
    <row r="1475" spans="5:5" x14ac:dyDescent="0.2">
      <c r="E1475" s="322"/>
    </row>
    <row r="1476" spans="5:5" x14ac:dyDescent="0.2">
      <c r="E1476" s="322"/>
    </row>
    <row r="1477" spans="5:5" x14ac:dyDescent="0.2">
      <c r="E1477" s="322"/>
    </row>
    <row r="1478" spans="5:5" x14ac:dyDescent="0.2">
      <c r="E1478" s="322"/>
    </row>
    <row r="1479" spans="5:5" x14ac:dyDescent="0.2">
      <c r="E1479" s="322"/>
    </row>
    <row r="1480" spans="5:5" x14ac:dyDescent="0.2">
      <c r="E1480" s="322"/>
    </row>
    <row r="1481" spans="5:5" x14ac:dyDescent="0.2">
      <c r="E1481" s="322"/>
    </row>
    <row r="1482" spans="5:5" x14ac:dyDescent="0.2">
      <c r="E1482" s="322"/>
    </row>
    <row r="1483" spans="5:5" x14ac:dyDescent="0.2">
      <c r="E1483" s="322"/>
    </row>
    <row r="1484" spans="5:5" x14ac:dyDescent="0.2">
      <c r="E1484" s="322"/>
    </row>
    <row r="1485" spans="5:5" x14ac:dyDescent="0.2">
      <c r="E1485" s="322"/>
    </row>
    <row r="1486" spans="5:5" x14ac:dyDescent="0.2">
      <c r="E1486" s="322"/>
    </row>
    <row r="1487" spans="5:5" x14ac:dyDescent="0.2">
      <c r="E1487" s="322"/>
    </row>
    <row r="1488" spans="5:5" x14ac:dyDescent="0.2">
      <c r="E1488" s="322"/>
    </row>
    <row r="1489" spans="5:5" x14ac:dyDescent="0.2">
      <c r="E1489" s="322"/>
    </row>
    <row r="1490" spans="5:5" x14ac:dyDescent="0.2">
      <c r="E1490" s="322"/>
    </row>
    <row r="1491" spans="5:5" x14ac:dyDescent="0.2">
      <c r="E1491" s="322"/>
    </row>
    <row r="1492" spans="5:5" x14ac:dyDescent="0.2">
      <c r="E1492" s="322"/>
    </row>
    <row r="1493" spans="5:5" x14ac:dyDescent="0.2">
      <c r="E1493" s="322"/>
    </row>
    <row r="1494" spans="5:5" x14ac:dyDescent="0.2">
      <c r="E1494" s="322"/>
    </row>
    <row r="1495" spans="5:5" x14ac:dyDescent="0.2">
      <c r="E1495" s="322"/>
    </row>
    <row r="1496" spans="5:5" x14ac:dyDescent="0.2">
      <c r="E1496" s="322"/>
    </row>
    <row r="1497" spans="5:5" x14ac:dyDescent="0.2">
      <c r="E1497" s="322"/>
    </row>
    <row r="1498" spans="5:5" x14ac:dyDescent="0.2">
      <c r="E1498" s="322"/>
    </row>
    <row r="1499" spans="5:5" x14ac:dyDescent="0.2">
      <c r="E1499" s="322"/>
    </row>
    <row r="1500" spans="5:5" x14ac:dyDescent="0.2">
      <c r="E1500" s="322"/>
    </row>
    <row r="1501" spans="5:5" x14ac:dyDescent="0.2">
      <c r="E1501" s="322"/>
    </row>
    <row r="1502" spans="5:5" x14ac:dyDescent="0.2">
      <c r="E1502" s="322"/>
    </row>
    <row r="1503" spans="5:5" x14ac:dyDescent="0.2">
      <c r="E1503" s="322"/>
    </row>
    <row r="1504" spans="5:5" x14ac:dyDescent="0.2">
      <c r="E1504" s="322"/>
    </row>
    <row r="1505" spans="5:5" x14ac:dyDescent="0.2">
      <c r="E1505" s="322"/>
    </row>
    <row r="1506" spans="5:5" x14ac:dyDescent="0.2">
      <c r="E1506" s="322"/>
    </row>
    <row r="1507" spans="5:5" x14ac:dyDescent="0.2">
      <c r="E1507" s="322"/>
    </row>
    <row r="1508" spans="5:5" x14ac:dyDescent="0.2">
      <c r="E1508" s="322"/>
    </row>
    <row r="1509" spans="5:5" x14ac:dyDescent="0.2">
      <c r="E1509" s="322"/>
    </row>
    <row r="1510" spans="5:5" x14ac:dyDescent="0.2">
      <c r="E1510" s="322"/>
    </row>
    <row r="1511" spans="5:5" x14ac:dyDescent="0.2">
      <c r="E1511" s="322"/>
    </row>
    <row r="1512" spans="5:5" x14ac:dyDescent="0.2">
      <c r="E1512" s="322"/>
    </row>
    <row r="1513" spans="5:5" x14ac:dyDescent="0.2">
      <c r="E1513" s="322"/>
    </row>
    <row r="1514" spans="5:5" x14ac:dyDescent="0.2">
      <c r="E1514" s="322"/>
    </row>
    <row r="1515" spans="5:5" x14ac:dyDescent="0.2">
      <c r="E1515" s="322"/>
    </row>
    <row r="1516" spans="5:5" x14ac:dyDescent="0.2">
      <c r="E1516" s="322"/>
    </row>
    <row r="1517" spans="5:5" x14ac:dyDescent="0.2">
      <c r="E1517" s="322"/>
    </row>
    <row r="1518" spans="5:5" x14ac:dyDescent="0.2">
      <c r="E1518" s="322"/>
    </row>
    <row r="1519" spans="5:5" x14ac:dyDescent="0.2">
      <c r="E1519" s="322"/>
    </row>
    <row r="1520" spans="5:5" x14ac:dyDescent="0.2">
      <c r="E1520" s="322"/>
    </row>
    <row r="1521" spans="5:5" x14ac:dyDescent="0.2">
      <c r="E1521" s="322"/>
    </row>
    <row r="1522" spans="5:5" x14ac:dyDescent="0.2">
      <c r="E1522" s="322"/>
    </row>
    <row r="1523" spans="5:5" x14ac:dyDescent="0.2">
      <c r="E1523" s="322"/>
    </row>
    <row r="1524" spans="5:5" x14ac:dyDescent="0.2">
      <c r="E1524" s="322"/>
    </row>
    <row r="1525" spans="5:5" x14ac:dyDescent="0.2">
      <c r="E1525" s="322"/>
    </row>
    <row r="1526" spans="5:5" x14ac:dyDescent="0.2">
      <c r="E1526" s="322"/>
    </row>
    <row r="1527" spans="5:5" x14ac:dyDescent="0.2">
      <c r="E1527" s="322"/>
    </row>
    <row r="1528" spans="5:5" x14ac:dyDescent="0.2">
      <c r="E1528" s="322"/>
    </row>
    <row r="1529" spans="5:5" x14ac:dyDescent="0.2">
      <c r="E1529" s="322"/>
    </row>
    <row r="1530" spans="5:5" x14ac:dyDescent="0.2">
      <c r="E1530" s="322"/>
    </row>
    <row r="1531" spans="5:5" x14ac:dyDescent="0.2">
      <c r="E1531" s="322"/>
    </row>
    <row r="1532" spans="5:5" x14ac:dyDescent="0.2">
      <c r="E1532" s="322"/>
    </row>
    <row r="1533" spans="5:5" x14ac:dyDescent="0.2">
      <c r="E1533" s="322"/>
    </row>
    <row r="1534" spans="5:5" x14ac:dyDescent="0.2">
      <c r="E1534" s="322"/>
    </row>
    <row r="1535" spans="5:5" x14ac:dyDescent="0.2">
      <c r="E1535" s="322"/>
    </row>
    <row r="1536" spans="5:5" x14ac:dyDescent="0.2">
      <c r="E1536" s="322"/>
    </row>
    <row r="1537" spans="5:5" x14ac:dyDescent="0.2">
      <c r="E1537" s="322"/>
    </row>
    <row r="1538" spans="5:5" x14ac:dyDescent="0.2">
      <c r="E1538" s="322"/>
    </row>
    <row r="1539" spans="5:5" x14ac:dyDescent="0.2">
      <c r="E1539" s="322"/>
    </row>
    <row r="1540" spans="5:5" x14ac:dyDescent="0.2">
      <c r="E1540" s="322"/>
    </row>
    <row r="1541" spans="5:5" x14ac:dyDescent="0.2">
      <c r="E1541" s="322"/>
    </row>
    <row r="1542" spans="5:5" x14ac:dyDescent="0.2">
      <c r="E1542" s="322"/>
    </row>
    <row r="1543" spans="5:5" x14ac:dyDescent="0.2">
      <c r="E1543" s="322"/>
    </row>
    <row r="1544" spans="5:5" x14ac:dyDescent="0.2">
      <c r="E1544" s="322"/>
    </row>
    <row r="1545" spans="5:5" x14ac:dyDescent="0.2">
      <c r="E1545" s="322"/>
    </row>
    <row r="1546" spans="5:5" x14ac:dyDescent="0.2">
      <c r="E1546" s="322"/>
    </row>
    <row r="1547" spans="5:5" x14ac:dyDescent="0.2">
      <c r="E1547" s="322"/>
    </row>
    <row r="1548" spans="5:5" x14ac:dyDescent="0.2">
      <c r="E1548" s="322"/>
    </row>
    <row r="1549" spans="5:5" x14ac:dyDescent="0.2">
      <c r="E1549" s="322"/>
    </row>
    <row r="1550" spans="5:5" x14ac:dyDescent="0.2">
      <c r="E1550" s="322"/>
    </row>
    <row r="1551" spans="5:5" x14ac:dyDescent="0.2">
      <c r="E1551" s="322"/>
    </row>
    <row r="1552" spans="5:5" x14ac:dyDescent="0.2">
      <c r="E1552" s="322"/>
    </row>
    <row r="1553" spans="5:5" x14ac:dyDescent="0.2">
      <c r="E1553" s="322"/>
    </row>
    <row r="1554" spans="5:5" x14ac:dyDescent="0.2">
      <c r="E1554" s="322"/>
    </row>
    <row r="1555" spans="5:5" x14ac:dyDescent="0.2">
      <c r="E1555" s="322"/>
    </row>
    <row r="1556" spans="5:5" x14ac:dyDescent="0.2">
      <c r="E1556" s="322"/>
    </row>
    <row r="1557" spans="5:5" x14ac:dyDescent="0.2">
      <c r="E1557" s="322"/>
    </row>
    <row r="1558" spans="5:5" x14ac:dyDescent="0.2">
      <c r="E1558" s="322"/>
    </row>
    <row r="1559" spans="5:5" x14ac:dyDescent="0.2">
      <c r="E1559" s="322"/>
    </row>
    <row r="1560" spans="5:5" x14ac:dyDescent="0.2">
      <c r="E1560" s="322"/>
    </row>
    <row r="1561" spans="5:5" x14ac:dyDescent="0.2">
      <c r="E1561" s="322"/>
    </row>
    <row r="1562" spans="5:5" x14ac:dyDescent="0.2">
      <c r="E1562" s="322"/>
    </row>
    <row r="1563" spans="5:5" x14ac:dyDescent="0.2">
      <c r="E1563" s="322"/>
    </row>
    <row r="1564" spans="5:5" x14ac:dyDescent="0.2">
      <c r="E1564" s="322"/>
    </row>
    <row r="1565" spans="5:5" x14ac:dyDescent="0.2">
      <c r="E1565" s="322"/>
    </row>
    <row r="1566" spans="5:5" x14ac:dyDescent="0.2">
      <c r="E1566" s="322"/>
    </row>
    <row r="1567" spans="5:5" x14ac:dyDescent="0.2">
      <c r="E1567" s="322"/>
    </row>
    <row r="1568" spans="5:5" x14ac:dyDescent="0.2">
      <c r="E1568" s="322"/>
    </row>
    <row r="1569" spans="5:5" x14ac:dyDescent="0.2">
      <c r="E1569" s="322"/>
    </row>
    <row r="1570" spans="5:5" x14ac:dyDescent="0.2">
      <c r="E1570" s="322"/>
    </row>
    <row r="1571" spans="5:5" x14ac:dyDescent="0.2">
      <c r="E1571" s="322"/>
    </row>
    <row r="1572" spans="5:5" x14ac:dyDescent="0.2">
      <c r="E1572" s="322"/>
    </row>
    <row r="1573" spans="5:5" x14ac:dyDescent="0.2">
      <c r="E1573" s="322"/>
    </row>
    <row r="1574" spans="5:5" x14ac:dyDescent="0.2">
      <c r="E1574" s="322"/>
    </row>
    <row r="1575" spans="5:5" x14ac:dyDescent="0.2">
      <c r="E1575" s="322"/>
    </row>
    <row r="1576" spans="5:5" x14ac:dyDescent="0.2">
      <c r="E1576" s="322"/>
    </row>
    <row r="1577" spans="5:5" x14ac:dyDescent="0.2">
      <c r="E1577" s="322"/>
    </row>
    <row r="1578" spans="5:5" x14ac:dyDescent="0.2">
      <c r="E1578" s="322"/>
    </row>
    <row r="1579" spans="5:5" x14ac:dyDescent="0.2">
      <c r="E1579" s="322"/>
    </row>
    <row r="1580" spans="5:5" x14ac:dyDescent="0.2">
      <c r="E1580" s="322"/>
    </row>
    <row r="1581" spans="5:5" x14ac:dyDescent="0.2">
      <c r="E1581" s="322"/>
    </row>
    <row r="1582" spans="5:5" x14ac:dyDescent="0.2">
      <c r="E1582" s="322"/>
    </row>
    <row r="1583" spans="5:5" x14ac:dyDescent="0.2">
      <c r="E1583" s="322"/>
    </row>
    <row r="1584" spans="5:5" x14ac:dyDescent="0.2">
      <c r="E1584" s="322"/>
    </row>
    <row r="1585" spans="5:5" x14ac:dyDescent="0.2">
      <c r="E1585" s="322"/>
    </row>
    <row r="1586" spans="5:5" x14ac:dyDescent="0.2">
      <c r="E1586" s="322"/>
    </row>
    <row r="1587" spans="5:5" x14ac:dyDescent="0.2">
      <c r="E1587" s="322"/>
    </row>
    <row r="1588" spans="5:5" x14ac:dyDescent="0.2">
      <c r="E1588" s="322"/>
    </row>
    <row r="1589" spans="5:5" x14ac:dyDescent="0.2">
      <c r="E1589" s="322"/>
    </row>
    <row r="1590" spans="5:5" x14ac:dyDescent="0.2">
      <c r="E1590" s="322"/>
    </row>
    <row r="1591" spans="5:5" x14ac:dyDescent="0.2">
      <c r="E1591" s="322"/>
    </row>
    <row r="1592" spans="5:5" x14ac:dyDescent="0.2">
      <c r="E1592" s="322"/>
    </row>
    <row r="1593" spans="5:5" x14ac:dyDescent="0.2">
      <c r="E1593" s="322"/>
    </row>
    <row r="1594" spans="5:5" x14ac:dyDescent="0.2">
      <c r="E1594" s="322"/>
    </row>
    <row r="1595" spans="5:5" x14ac:dyDescent="0.2">
      <c r="E1595" s="322"/>
    </row>
    <row r="1596" spans="5:5" x14ac:dyDescent="0.2">
      <c r="E1596" s="322"/>
    </row>
    <row r="1597" spans="5:5" x14ac:dyDescent="0.2">
      <c r="E1597" s="322"/>
    </row>
    <row r="1598" spans="5:5" x14ac:dyDescent="0.2">
      <c r="E1598" s="322"/>
    </row>
    <row r="1599" spans="5:5" x14ac:dyDescent="0.2">
      <c r="E1599" s="322"/>
    </row>
    <row r="1600" spans="5:5" x14ac:dyDescent="0.2">
      <c r="E1600" s="322"/>
    </row>
    <row r="1601" spans="5:5" x14ac:dyDescent="0.2">
      <c r="E1601" s="322"/>
    </row>
    <row r="1602" spans="5:5" x14ac:dyDescent="0.2">
      <c r="E1602" s="322"/>
    </row>
    <row r="1603" spans="5:5" x14ac:dyDescent="0.2">
      <c r="E1603" s="322"/>
    </row>
    <row r="1604" spans="5:5" x14ac:dyDescent="0.2">
      <c r="E1604" s="322"/>
    </row>
    <row r="1605" spans="5:5" x14ac:dyDescent="0.2">
      <c r="E1605" s="322"/>
    </row>
    <row r="1606" spans="5:5" x14ac:dyDescent="0.2">
      <c r="E1606" s="322"/>
    </row>
    <row r="1607" spans="5:5" x14ac:dyDescent="0.2">
      <c r="E1607" s="322"/>
    </row>
    <row r="1608" spans="5:5" x14ac:dyDescent="0.2">
      <c r="E1608" s="322"/>
    </row>
    <row r="1609" spans="5:5" x14ac:dyDescent="0.2">
      <c r="E1609" s="322"/>
    </row>
    <row r="1610" spans="5:5" x14ac:dyDescent="0.2">
      <c r="E1610" s="322"/>
    </row>
    <row r="1611" spans="5:5" x14ac:dyDescent="0.2">
      <c r="E1611" s="322"/>
    </row>
    <row r="1612" spans="5:5" x14ac:dyDescent="0.2">
      <c r="E1612" s="322"/>
    </row>
    <row r="1613" spans="5:5" x14ac:dyDescent="0.2">
      <c r="E1613" s="322"/>
    </row>
    <row r="1614" spans="5:5" x14ac:dyDescent="0.2">
      <c r="E1614" s="322"/>
    </row>
    <row r="1615" spans="5:5" x14ac:dyDescent="0.2">
      <c r="E1615" s="322"/>
    </row>
    <row r="1616" spans="5:5" x14ac:dyDescent="0.2">
      <c r="E1616" s="322"/>
    </row>
    <row r="1617" spans="5:5" x14ac:dyDescent="0.2">
      <c r="E1617" s="322"/>
    </row>
    <row r="1618" spans="5:5" x14ac:dyDescent="0.2">
      <c r="E1618" s="322"/>
    </row>
    <row r="1619" spans="5:5" x14ac:dyDescent="0.2">
      <c r="E1619" s="322"/>
    </row>
    <row r="1620" spans="5:5" x14ac:dyDescent="0.2">
      <c r="E1620" s="322"/>
    </row>
    <row r="1621" spans="5:5" x14ac:dyDescent="0.2">
      <c r="E1621" s="322"/>
    </row>
    <row r="1622" spans="5:5" x14ac:dyDescent="0.2">
      <c r="E1622" s="322"/>
    </row>
    <row r="1623" spans="5:5" x14ac:dyDescent="0.2">
      <c r="E1623" s="322"/>
    </row>
    <row r="1624" spans="5:5" x14ac:dyDescent="0.2">
      <c r="E1624" s="322"/>
    </row>
    <row r="1625" spans="5:5" x14ac:dyDescent="0.2">
      <c r="E1625" s="322"/>
    </row>
    <row r="1626" spans="5:5" x14ac:dyDescent="0.2">
      <c r="E1626" s="322"/>
    </row>
    <row r="1627" spans="5:5" x14ac:dyDescent="0.2">
      <c r="E1627" s="322"/>
    </row>
    <row r="1628" spans="5:5" x14ac:dyDescent="0.2">
      <c r="E1628" s="322"/>
    </row>
    <row r="1629" spans="5:5" x14ac:dyDescent="0.2">
      <c r="E1629" s="322"/>
    </row>
    <row r="1630" spans="5:5" x14ac:dyDescent="0.2">
      <c r="E1630" s="322"/>
    </row>
    <row r="1631" spans="5:5" x14ac:dyDescent="0.2">
      <c r="E1631" s="322"/>
    </row>
    <row r="1632" spans="5:5" x14ac:dyDescent="0.2">
      <c r="E1632" s="322"/>
    </row>
    <row r="1633" spans="5:5" x14ac:dyDescent="0.2">
      <c r="E1633" s="322"/>
    </row>
    <row r="1634" spans="5:5" x14ac:dyDescent="0.2">
      <c r="E1634" s="322"/>
    </row>
    <row r="1635" spans="5:5" x14ac:dyDescent="0.2">
      <c r="E1635" s="322"/>
    </row>
    <row r="1636" spans="5:5" x14ac:dyDescent="0.2">
      <c r="E1636" s="322"/>
    </row>
    <row r="1637" spans="5:5" x14ac:dyDescent="0.2">
      <c r="E1637" s="322"/>
    </row>
    <row r="1638" spans="5:5" x14ac:dyDescent="0.2">
      <c r="E1638" s="322"/>
    </row>
    <row r="1639" spans="5:5" x14ac:dyDescent="0.2">
      <c r="E1639" s="322"/>
    </row>
    <row r="1640" spans="5:5" x14ac:dyDescent="0.2">
      <c r="E1640" s="322"/>
    </row>
    <row r="1641" spans="5:5" x14ac:dyDescent="0.2">
      <c r="E1641" s="322"/>
    </row>
    <row r="1642" spans="5:5" x14ac:dyDescent="0.2">
      <c r="E1642" s="322"/>
    </row>
    <row r="1643" spans="5:5" x14ac:dyDescent="0.2">
      <c r="E1643" s="322"/>
    </row>
    <row r="1644" spans="5:5" x14ac:dyDescent="0.2">
      <c r="E1644" s="322"/>
    </row>
    <row r="1645" spans="5:5" x14ac:dyDescent="0.2">
      <c r="E1645" s="322"/>
    </row>
    <row r="1646" spans="5:5" x14ac:dyDescent="0.2">
      <c r="E1646" s="322"/>
    </row>
    <row r="1647" spans="5:5" x14ac:dyDescent="0.2">
      <c r="E1647" s="322"/>
    </row>
    <row r="1648" spans="5:5" x14ac:dyDescent="0.2">
      <c r="E1648" s="322"/>
    </row>
    <row r="1649" spans="5:5" x14ac:dyDescent="0.2">
      <c r="E1649" s="322"/>
    </row>
    <row r="1650" spans="5:5" x14ac:dyDescent="0.2">
      <c r="E1650" s="322"/>
    </row>
    <row r="1651" spans="5:5" x14ac:dyDescent="0.2">
      <c r="E1651" s="322"/>
    </row>
    <row r="1652" spans="5:5" x14ac:dyDescent="0.2">
      <c r="E1652" s="322"/>
    </row>
    <row r="1653" spans="5:5" x14ac:dyDescent="0.2">
      <c r="E1653" s="322"/>
    </row>
    <row r="1654" spans="5:5" x14ac:dyDescent="0.2">
      <c r="E1654" s="322"/>
    </row>
    <row r="1655" spans="5:5" x14ac:dyDescent="0.2">
      <c r="E1655" s="322"/>
    </row>
    <row r="1656" spans="5:5" x14ac:dyDescent="0.2">
      <c r="E1656" s="322"/>
    </row>
    <row r="1657" spans="5:5" x14ac:dyDescent="0.2">
      <c r="E1657" s="322"/>
    </row>
    <row r="1658" spans="5:5" x14ac:dyDescent="0.2">
      <c r="E1658" s="322"/>
    </row>
    <row r="1659" spans="5:5" x14ac:dyDescent="0.2">
      <c r="E1659" s="322"/>
    </row>
    <row r="1660" spans="5:5" x14ac:dyDescent="0.2">
      <c r="E1660" s="322"/>
    </row>
    <row r="1661" spans="5:5" x14ac:dyDescent="0.2">
      <c r="E1661" s="322"/>
    </row>
    <row r="1662" spans="5:5" x14ac:dyDescent="0.2">
      <c r="E1662" s="322"/>
    </row>
    <row r="1663" spans="5:5" x14ac:dyDescent="0.2">
      <c r="E1663" s="322"/>
    </row>
    <row r="1664" spans="5:5" x14ac:dyDescent="0.2">
      <c r="E1664" s="322"/>
    </row>
    <row r="1665" spans="5:5" x14ac:dyDescent="0.2">
      <c r="E1665" s="322"/>
    </row>
    <row r="1666" spans="5:5" x14ac:dyDescent="0.2">
      <c r="E1666" s="322"/>
    </row>
    <row r="1667" spans="5:5" x14ac:dyDescent="0.2">
      <c r="E1667" s="322"/>
    </row>
    <row r="1668" spans="5:5" x14ac:dyDescent="0.2">
      <c r="E1668" s="322"/>
    </row>
    <row r="1669" spans="5:5" x14ac:dyDescent="0.2">
      <c r="E1669" s="322"/>
    </row>
    <row r="1670" spans="5:5" x14ac:dyDescent="0.2">
      <c r="E1670" s="322"/>
    </row>
    <row r="1671" spans="5:5" x14ac:dyDescent="0.2">
      <c r="E1671" s="322"/>
    </row>
    <row r="1672" spans="5:5" x14ac:dyDescent="0.2">
      <c r="E1672" s="322"/>
    </row>
    <row r="1673" spans="5:5" x14ac:dyDescent="0.2">
      <c r="E1673" s="322"/>
    </row>
    <row r="1674" spans="5:5" x14ac:dyDescent="0.2">
      <c r="E1674" s="322"/>
    </row>
    <row r="1675" spans="5:5" x14ac:dyDescent="0.2">
      <c r="E1675" s="322"/>
    </row>
    <row r="1676" spans="5:5" x14ac:dyDescent="0.2">
      <c r="E1676" s="322"/>
    </row>
    <row r="1677" spans="5:5" x14ac:dyDescent="0.2">
      <c r="E1677" s="322"/>
    </row>
    <row r="1678" spans="5:5" x14ac:dyDescent="0.2">
      <c r="E1678" s="322"/>
    </row>
    <row r="1679" spans="5:5" x14ac:dyDescent="0.2">
      <c r="E1679" s="322"/>
    </row>
    <row r="1680" spans="5:5" x14ac:dyDescent="0.2">
      <c r="E1680" s="322"/>
    </row>
    <row r="1681" spans="5:5" x14ac:dyDescent="0.2">
      <c r="E1681" s="322"/>
    </row>
    <row r="1682" spans="5:5" x14ac:dyDescent="0.2">
      <c r="E1682" s="322"/>
    </row>
    <row r="1683" spans="5:5" x14ac:dyDescent="0.2">
      <c r="E1683" s="322"/>
    </row>
    <row r="1684" spans="5:5" x14ac:dyDescent="0.2">
      <c r="E1684" s="322"/>
    </row>
    <row r="1685" spans="5:5" x14ac:dyDescent="0.2">
      <c r="E1685" s="322"/>
    </row>
    <row r="1686" spans="5:5" x14ac:dyDescent="0.2">
      <c r="E1686" s="322"/>
    </row>
    <row r="1687" spans="5:5" x14ac:dyDescent="0.2">
      <c r="E1687" s="322"/>
    </row>
    <row r="1688" spans="5:5" x14ac:dyDescent="0.2">
      <c r="E1688" s="322"/>
    </row>
    <row r="1689" spans="5:5" x14ac:dyDescent="0.2">
      <c r="E1689" s="322"/>
    </row>
    <row r="1690" spans="5:5" x14ac:dyDescent="0.2">
      <c r="E1690" s="322"/>
    </row>
    <row r="1691" spans="5:5" x14ac:dyDescent="0.2">
      <c r="E1691" s="322"/>
    </row>
    <row r="1692" spans="5:5" x14ac:dyDescent="0.2">
      <c r="E1692" s="322"/>
    </row>
    <row r="1693" spans="5:5" x14ac:dyDescent="0.2">
      <c r="E1693" s="322"/>
    </row>
    <row r="1694" spans="5:5" x14ac:dyDescent="0.2">
      <c r="E1694" s="322"/>
    </row>
    <row r="1695" spans="5:5" x14ac:dyDescent="0.2">
      <c r="E1695" s="322"/>
    </row>
    <row r="1696" spans="5:5" x14ac:dyDescent="0.2">
      <c r="E1696" s="322"/>
    </row>
    <row r="1697" spans="5:5" x14ac:dyDescent="0.2">
      <c r="E1697" s="322"/>
    </row>
    <row r="1698" spans="5:5" x14ac:dyDescent="0.2">
      <c r="E1698" s="322"/>
    </row>
    <row r="1699" spans="5:5" x14ac:dyDescent="0.2">
      <c r="E1699" s="322"/>
    </row>
    <row r="1700" spans="5:5" x14ac:dyDescent="0.2">
      <c r="E1700" s="322"/>
    </row>
    <row r="1701" spans="5:5" x14ac:dyDescent="0.2">
      <c r="E1701" s="322"/>
    </row>
    <row r="1702" spans="5:5" x14ac:dyDescent="0.2">
      <c r="E1702" s="322"/>
    </row>
    <row r="1703" spans="5:5" x14ac:dyDescent="0.2">
      <c r="E1703" s="322"/>
    </row>
    <row r="1704" spans="5:5" x14ac:dyDescent="0.2">
      <c r="E1704" s="322"/>
    </row>
    <row r="1705" spans="5:5" x14ac:dyDescent="0.2">
      <c r="E1705" s="322"/>
    </row>
    <row r="1706" spans="5:5" x14ac:dyDescent="0.2">
      <c r="E1706" s="322"/>
    </row>
    <row r="1707" spans="5:5" x14ac:dyDescent="0.2">
      <c r="E1707" s="322"/>
    </row>
    <row r="1708" spans="5:5" x14ac:dyDescent="0.2">
      <c r="E1708" s="322"/>
    </row>
    <row r="1709" spans="5:5" x14ac:dyDescent="0.2">
      <c r="E1709" s="322"/>
    </row>
    <row r="1710" spans="5:5" x14ac:dyDescent="0.2">
      <c r="E1710" s="322"/>
    </row>
    <row r="1711" spans="5:5" x14ac:dyDescent="0.2">
      <c r="E1711" s="322"/>
    </row>
    <row r="1712" spans="5:5" x14ac:dyDescent="0.2">
      <c r="E1712" s="322"/>
    </row>
    <row r="1713" spans="5:5" x14ac:dyDescent="0.2">
      <c r="E1713" s="322"/>
    </row>
    <row r="1714" spans="5:5" x14ac:dyDescent="0.2">
      <c r="E1714" s="322"/>
    </row>
    <row r="1715" spans="5:5" x14ac:dyDescent="0.2">
      <c r="E1715" s="322"/>
    </row>
    <row r="1716" spans="5:5" x14ac:dyDescent="0.2">
      <c r="E1716" s="322"/>
    </row>
    <row r="1717" spans="5:5" x14ac:dyDescent="0.2">
      <c r="E1717" s="322"/>
    </row>
    <row r="1718" spans="5:5" x14ac:dyDescent="0.2">
      <c r="E1718" s="322"/>
    </row>
    <row r="1719" spans="5:5" x14ac:dyDescent="0.2">
      <c r="E1719" s="322"/>
    </row>
    <row r="1720" spans="5:5" x14ac:dyDescent="0.2">
      <c r="E1720" s="322"/>
    </row>
    <row r="1721" spans="5:5" x14ac:dyDescent="0.2">
      <c r="E1721" s="322"/>
    </row>
    <row r="1722" spans="5:5" x14ac:dyDescent="0.2">
      <c r="E1722" s="322"/>
    </row>
    <row r="1723" spans="5:5" x14ac:dyDescent="0.2">
      <c r="E1723" s="322"/>
    </row>
    <row r="1724" spans="5:5" x14ac:dyDescent="0.2">
      <c r="E1724" s="322"/>
    </row>
    <row r="1725" spans="5:5" x14ac:dyDescent="0.2">
      <c r="E1725" s="322"/>
    </row>
    <row r="1726" spans="5:5" x14ac:dyDescent="0.2">
      <c r="E1726" s="322"/>
    </row>
    <row r="1727" spans="5:5" x14ac:dyDescent="0.2">
      <c r="E1727" s="322"/>
    </row>
    <row r="1728" spans="5:5" x14ac:dyDescent="0.2">
      <c r="E1728" s="322"/>
    </row>
    <row r="1729" spans="5:5" x14ac:dyDescent="0.2">
      <c r="E1729" s="322"/>
    </row>
    <row r="1730" spans="5:5" x14ac:dyDescent="0.2">
      <c r="E1730" s="322"/>
    </row>
    <row r="1731" spans="5:5" x14ac:dyDescent="0.2">
      <c r="E1731" s="322"/>
    </row>
    <row r="1732" spans="5:5" x14ac:dyDescent="0.2">
      <c r="E1732" s="322"/>
    </row>
    <row r="1733" spans="5:5" x14ac:dyDescent="0.2">
      <c r="E1733" s="322"/>
    </row>
    <row r="1734" spans="5:5" x14ac:dyDescent="0.2">
      <c r="E1734" s="322"/>
    </row>
    <row r="1735" spans="5:5" x14ac:dyDescent="0.2">
      <c r="E1735" s="322"/>
    </row>
    <row r="1736" spans="5:5" x14ac:dyDescent="0.2">
      <c r="E1736" s="322"/>
    </row>
    <row r="1737" spans="5:5" x14ac:dyDescent="0.2">
      <c r="E1737" s="322"/>
    </row>
    <row r="1738" spans="5:5" x14ac:dyDescent="0.2">
      <c r="E1738" s="322"/>
    </row>
    <row r="1739" spans="5:5" x14ac:dyDescent="0.2">
      <c r="E1739" s="322"/>
    </row>
    <row r="1740" spans="5:5" x14ac:dyDescent="0.2">
      <c r="E1740" s="322"/>
    </row>
    <row r="1741" spans="5:5" x14ac:dyDescent="0.2">
      <c r="E1741" s="322"/>
    </row>
    <row r="1742" spans="5:5" x14ac:dyDescent="0.2">
      <c r="E1742" s="322"/>
    </row>
    <row r="1743" spans="5:5" x14ac:dyDescent="0.2">
      <c r="E1743" s="322"/>
    </row>
    <row r="1744" spans="5:5" x14ac:dyDescent="0.2">
      <c r="E1744" s="322"/>
    </row>
    <row r="1745" spans="5:5" x14ac:dyDescent="0.2">
      <c r="E1745" s="322"/>
    </row>
    <row r="1746" spans="5:5" x14ac:dyDescent="0.2">
      <c r="E1746" s="322"/>
    </row>
    <row r="1747" spans="5:5" x14ac:dyDescent="0.2">
      <c r="E1747" s="322"/>
    </row>
    <row r="1748" spans="5:5" x14ac:dyDescent="0.2">
      <c r="E1748" s="322"/>
    </row>
    <row r="1749" spans="5:5" x14ac:dyDescent="0.2">
      <c r="E1749" s="322"/>
    </row>
    <row r="1750" spans="5:5" x14ac:dyDescent="0.2">
      <c r="E1750" s="322"/>
    </row>
    <row r="1751" spans="5:5" x14ac:dyDescent="0.2">
      <c r="E1751" s="322"/>
    </row>
    <row r="1752" spans="5:5" x14ac:dyDescent="0.2">
      <c r="E1752" s="322"/>
    </row>
    <row r="1753" spans="5:5" x14ac:dyDescent="0.2">
      <c r="E1753" s="322"/>
    </row>
    <row r="1754" spans="5:5" x14ac:dyDescent="0.2">
      <c r="E1754" s="322"/>
    </row>
    <row r="1755" spans="5:5" x14ac:dyDescent="0.2">
      <c r="E1755" s="322"/>
    </row>
    <row r="1756" spans="5:5" x14ac:dyDescent="0.2">
      <c r="E1756" s="322"/>
    </row>
    <row r="1757" spans="5:5" x14ac:dyDescent="0.2">
      <c r="E1757" s="322"/>
    </row>
    <row r="1758" spans="5:5" x14ac:dyDescent="0.2">
      <c r="E1758" s="322"/>
    </row>
    <row r="1759" spans="5:5" x14ac:dyDescent="0.2">
      <c r="E1759" s="322"/>
    </row>
    <row r="1760" spans="5:5" x14ac:dyDescent="0.2">
      <c r="E1760" s="322"/>
    </row>
    <row r="1761" spans="5:5" x14ac:dyDescent="0.2">
      <c r="E1761" s="322"/>
    </row>
    <row r="1762" spans="5:5" x14ac:dyDescent="0.2">
      <c r="E1762" s="322"/>
    </row>
    <row r="1763" spans="5:5" x14ac:dyDescent="0.2">
      <c r="E1763" s="322"/>
    </row>
    <row r="1764" spans="5:5" x14ac:dyDescent="0.2">
      <c r="E1764" s="322"/>
    </row>
    <row r="1765" spans="5:5" x14ac:dyDescent="0.2">
      <c r="E1765" s="322"/>
    </row>
    <row r="1766" spans="5:5" x14ac:dyDescent="0.2">
      <c r="E1766" s="322"/>
    </row>
    <row r="1767" spans="5:5" x14ac:dyDescent="0.2">
      <c r="E1767" s="322"/>
    </row>
    <row r="1768" spans="5:5" x14ac:dyDescent="0.2">
      <c r="E1768" s="322"/>
    </row>
    <row r="1769" spans="5:5" x14ac:dyDescent="0.2">
      <c r="E1769" s="322"/>
    </row>
    <row r="1770" spans="5:5" x14ac:dyDescent="0.2">
      <c r="E1770" s="322"/>
    </row>
    <row r="1771" spans="5:5" x14ac:dyDescent="0.2">
      <c r="E1771" s="322"/>
    </row>
    <row r="1772" spans="5:5" x14ac:dyDescent="0.2">
      <c r="E1772" s="322"/>
    </row>
    <row r="1773" spans="5:5" x14ac:dyDescent="0.2">
      <c r="E1773" s="322"/>
    </row>
    <row r="1774" spans="5:5" x14ac:dyDescent="0.2">
      <c r="E1774" s="322"/>
    </row>
    <row r="1775" spans="5:5" x14ac:dyDescent="0.2">
      <c r="E1775" s="322"/>
    </row>
    <row r="1776" spans="5:5" x14ac:dyDescent="0.2">
      <c r="E1776" s="322"/>
    </row>
    <row r="1777" spans="5:5" x14ac:dyDescent="0.2">
      <c r="E1777" s="322"/>
    </row>
    <row r="1778" spans="5:5" x14ac:dyDescent="0.2">
      <c r="E1778" s="322"/>
    </row>
    <row r="1779" spans="5:5" x14ac:dyDescent="0.2">
      <c r="E1779" s="322"/>
    </row>
    <row r="1780" spans="5:5" x14ac:dyDescent="0.2">
      <c r="E1780" s="322"/>
    </row>
    <row r="1781" spans="5:5" x14ac:dyDescent="0.2">
      <c r="E1781" s="322"/>
    </row>
    <row r="1782" spans="5:5" x14ac:dyDescent="0.2">
      <c r="E1782" s="322"/>
    </row>
    <row r="1783" spans="5:5" x14ac:dyDescent="0.2">
      <c r="E1783" s="322"/>
    </row>
    <row r="1784" spans="5:5" x14ac:dyDescent="0.2">
      <c r="E1784" s="322"/>
    </row>
    <row r="1785" spans="5:5" x14ac:dyDescent="0.2">
      <c r="E1785" s="322"/>
    </row>
    <row r="1786" spans="5:5" x14ac:dyDescent="0.2">
      <c r="E1786" s="322"/>
    </row>
    <row r="1787" spans="5:5" x14ac:dyDescent="0.2">
      <c r="E1787" s="322"/>
    </row>
    <row r="1788" spans="5:5" x14ac:dyDescent="0.2">
      <c r="E1788" s="322"/>
    </row>
    <row r="1789" spans="5:5" x14ac:dyDescent="0.2">
      <c r="E1789" s="322"/>
    </row>
    <row r="1790" spans="5:5" x14ac:dyDescent="0.2">
      <c r="E1790" s="322"/>
    </row>
    <row r="1791" spans="5:5" x14ac:dyDescent="0.2">
      <c r="E1791" s="322"/>
    </row>
    <row r="1792" spans="5:5" x14ac:dyDescent="0.2">
      <c r="E1792" s="322"/>
    </row>
    <row r="1793" spans="5:5" x14ac:dyDescent="0.2">
      <c r="E1793" s="322"/>
    </row>
    <row r="1794" spans="5:5" x14ac:dyDescent="0.2">
      <c r="E1794" s="322"/>
    </row>
    <row r="1795" spans="5:5" x14ac:dyDescent="0.2">
      <c r="E1795" s="322"/>
    </row>
    <row r="1796" spans="5:5" x14ac:dyDescent="0.2">
      <c r="E1796" s="322"/>
    </row>
    <row r="1797" spans="5:5" x14ac:dyDescent="0.2">
      <c r="E1797" s="322"/>
    </row>
    <row r="1798" spans="5:5" x14ac:dyDescent="0.2">
      <c r="E1798" s="322"/>
    </row>
    <row r="1799" spans="5:5" x14ac:dyDescent="0.2">
      <c r="E1799" s="322"/>
    </row>
    <row r="1800" spans="5:5" x14ac:dyDescent="0.2">
      <c r="E1800" s="322"/>
    </row>
    <row r="1801" spans="5:5" x14ac:dyDescent="0.2">
      <c r="E1801" s="322"/>
    </row>
    <row r="1802" spans="5:5" x14ac:dyDescent="0.2">
      <c r="E1802" s="322"/>
    </row>
    <row r="1803" spans="5:5" x14ac:dyDescent="0.2">
      <c r="E1803" s="322"/>
    </row>
    <row r="1804" spans="5:5" x14ac:dyDescent="0.2">
      <c r="E1804" s="322"/>
    </row>
    <row r="1805" spans="5:5" x14ac:dyDescent="0.2">
      <c r="E1805" s="322"/>
    </row>
    <row r="1806" spans="5:5" x14ac:dyDescent="0.2">
      <c r="E1806" s="322"/>
    </row>
    <row r="1807" spans="5:5" x14ac:dyDescent="0.2">
      <c r="E1807" s="322"/>
    </row>
    <row r="1808" spans="5:5" x14ac:dyDescent="0.2">
      <c r="E1808" s="322"/>
    </row>
    <row r="1809" spans="5:5" x14ac:dyDescent="0.2">
      <c r="E1809" s="322"/>
    </row>
    <row r="1810" spans="5:5" x14ac:dyDescent="0.2">
      <c r="E1810" s="322"/>
    </row>
    <row r="1811" spans="5:5" x14ac:dyDescent="0.2">
      <c r="E1811" s="322"/>
    </row>
    <row r="1812" spans="5:5" x14ac:dyDescent="0.2">
      <c r="E1812" s="322"/>
    </row>
    <row r="1813" spans="5:5" x14ac:dyDescent="0.2">
      <c r="E1813" s="322"/>
    </row>
    <row r="1814" spans="5:5" x14ac:dyDescent="0.2">
      <c r="E1814" s="322"/>
    </row>
    <row r="1815" spans="5:5" x14ac:dyDescent="0.2">
      <c r="E1815" s="322"/>
    </row>
    <row r="1816" spans="5:5" x14ac:dyDescent="0.2">
      <c r="E1816" s="322"/>
    </row>
    <row r="1817" spans="5:5" x14ac:dyDescent="0.2">
      <c r="E1817" s="322"/>
    </row>
    <row r="1818" spans="5:5" x14ac:dyDescent="0.2">
      <c r="E1818" s="322"/>
    </row>
    <row r="1819" spans="5:5" x14ac:dyDescent="0.2">
      <c r="E1819" s="322"/>
    </row>
    <row r="1820" spans="5:5" x14ac:dyDescent="0.2">
      <c r="E1820" s="322"/>
    </row>
    <row r="1821" spans="5:5" x14ac:dyDescent="0.2">
      <c r="E1821" s="322"/>
    </row>
    <row r="1822" spans="5:5" x14ac:dyDescent="0.2">
      <c r="E1822" s="322"/>
    </row>
    <row r="1823" spans="5:5" x14ac:dyDescent="0.2">
      <c r="E1823" s="322"/>
    </row>
    <row r="1824" spans="5:5" x14ac:dyDescent="0.2">
      <c r="E1824" s="322"/>
    </row>
    <row r="1825" spans="5:5" x14ac:dyDescent="0.2">
      <c r="E1825" s="322"/>
    </row>
    <row r="1826" spans="5:5" x14ac:dyDescent="0.2">
      <c r="E1826" s="322"/>
    </row>
    <row r="1827" spans="5:5" x14ac:dyDescent="0.2">
      <c r="E1827" s="322"/>
    </row>
    <row r="1828" spans="5:5" x14ac:dyDescent="0.2">
      <c r="E1828" s="322"/>
    </row>
    <row r="1829" spans="5:5" x14ac:dyDescent="0.2">
      <c r="E1829" s="322"/>
    </row>
    <row r="1830" spans="5:5" x14ac:dyDescent="0.2">
      <c r="E1830" s="322"/>
    </row>
    <row r="1831" spans="5:5" x14ac:dyDescent="0.2">
      <c r="E1831" s="322"/>
    </row>
    <row r="1832" spans="5:5" x14ac:dyDescent="0.2">
      <c r="E1832" s="322"/>
    </row>
    <row r="1833" spans="5:5" x14ac:dyDescent="0.2">
      <c r="E1833" s="322"/>
    </row>
    <row r="1834" spans="5:5" x14ac:dyDescent="0.2">
      <c r="E1834" s="322"/>
    </row>
    <row r="1835" spans="5:5" x14ac:dyDescent="0.2">
      <c r="E1835" s="322"/>
    </row>
    <row r="1836" spans="5:5" x14ac:dyDescent="0.2">
      <c r="E1836" s="322"/>
    </row>
    <row r="1837" spans="5:5" x14ac:dyDescent="0.2">
      <c r="E1837" s="322"/>
    </row>
    <row r="1838" spans="5:5" x14ac:dyDescent="0.2">
      <c r="E1838" s="322"/>
    </row>
    <row r="1839" spans="5:5" x14ac:dyDescent="0.2">
      <c r="E1839" s="322"/>
    </row>
    <row r="1840" spans="5:5" x14ac:dyDescent="0.2">
      <c r="E1840" s="322"/>
    </row>
    <row r="1841" spans="5:5" x14ac:dyDescent="0.2">
      <c r="E1841" s="322"/>
    </row>
    <row r="1842" spans="5:5" x14ac:dyDescent="0.2">
      <c r="E1842" s="322"/>
    </row>
    <row r="1843" spans="5:5" x14ac:dyDescent="0.2">
      <c r="E1843" s="322"/>
    </row>
    <row r="1844" spans="5:5" x14ac:dyDescent="0.2">
      <c r="E1844" s="322"/>
    </row>
    <row r="1845" spans="5:5" x14ac:dyDescent="0.2">
      <c r="E1845" s="322"/>
    </row>
    <row r="1846" spans="5:5" x14ac:dyDescent="0.2">
      <c r="E1846" s="322"/>
    </row>
    <row r="1847" spans="5:5" x14ac:dyDescent="0.2">
      <c r="E1847" s="322"/>
    </row>
    <row r="1848" spans="5:5" x14ac:dyDescent="0.2">
      <c r="E1848" s="322"/>
    </row>
    <row r="1849" spans="5:5" x14ac:dyDescent="0.2">
      <c r="E1849" s="322"/>
    </row>
    <row r="1850" spans="5:5" x14ac:dyDescent="0.2">
      <c r="E1850" s="322"/>
    </row>
    <row r="1851" spans="5:5" x14ac:dyDescent="0.2">
      <c r="E1851" s="322"/>
    </row>
    <row r="1852" spans="5:5" x14ac:dyDescent="0.2">
      <c r="E1852" s="322"/>
    </row>
    <row r="1853" spans="5:5" x14ac:dyDescent="0.2">
      <c r="E1853" s="322"/>
    </row>
    <row r="1854" spans="5:5" x14ac:dyDescent="0.2">
      <c r="E1854" s="322"/>
    </row>
    <row r="1855" spans="5:5" x14ac:dyDescent="0.2">
      <c r="E1855" s="322"/>
    </row>
    <row r="1856" spans="5:5" x14ac:dyDescent="0.2">
      <c r="E1856" s="322"/>
    </row>
    <row r="1857" spans="5:5" x14ac:dyDescent="0.2">
      <c r="E1857" s="322"/>
    </row>
    <row r="1858" spans="5:5" x14ac:dyDescent="0.2">
      <c r="E1858" s="322"/>
    </row>
    <row r="1859" spans="5:5" x14ac:dyDescent="0.2">
      <c r="E1859" s="322"/>
    </row>
    <row r="1860" spans="5:5" x14ac:dyDescent="0.2">
      <c r="E1860" s="322"/>
    </row>
    <row r="1861" spans="5:5" x14ac:dyDescent="0.2">
      <c r="E1861" s="322"/>
    </row>
    <row r="1862" spans="5:5" x14ac:dyDescent="0.2">
      <c r="E1862" s="322"/>
    </row>
    <row r="1863" spans="5:5" x14ac:dyDescent="0.2">
      <c r="E1863" s="322"/>
    </row>
    <row r="1864" spans="5:5" x14ac:dyDescent="0.2">
      <c r="E1864" s="322"/>
    </row>
    <row r="1865" spans="5:5" x14ac:dyDescent="0.2">
      <c r="E1865" s="322"/>
    </row>
    <row r="1866" spans="5:5" x14ac:dyDescent="0.2">
      <c r="E1866" s="322"/>
    </row>
    <row r="1867" spans="5:5" x14ac:dyDescent="0.2">
      <c r="E1867" s="322"/>
    </row>
    <row r="1868" spans="5:5" x14ac:dyDescent="0.2">
      <c r="E1868" s="322"/>
    </row>
    <row r="1869" spans="5:5" x14ac:dyDescent="0.2">
      <c r="E1869" s="322"/>
    </row>
    <row r="1870" spans="5:5" x14ac:dyDescent="0.2">
      <c r="E1870" s="322"/>
    </row>
    <row r="1871" spans="5:5" x14ac:dyDescent="0.2">
      <c r="E1871" s="322"/>
    </row>
    <row r="1872" spans="5:5" x14ac:dyDescent="0.2">
      <c r="E1872" s="322"/>
    </row>
    <row r="1873" spans="5:5" x14ac:dyDescent="0.2">
      <c r="E1873" s="322"/>
    </row>
    <row r="1874" spans="5:5" x14ac:dyDescent="0.2">
      <c r="E1874" s="322"/>
    </row>
    <row r="1875" spans="5:5" x14ac:dyDescent="0.2">
      <c r="E1875" s="322"/>
    </row>
    <row r="1876" spans="5:5" x14ac:dyDescent="0.2">
      <c r="E1876" s="322"/>
    </row>
    <row r="1877" spans="5:5" x14ac:dyDescent="0.2">
      <c r="E1877" s="322"/>
    </row>
    <row r="1878" spans="5:5" x14ac:dyDescent="0.2">
      <c r="E1878" s="322"/>
    </row>
    <row r="1879" spans="5:5" x14ac:dyDescent="0.2">
      <c r="E1879" s="322"/>
    </row>
    <row r="1880" spans="5:5" x14ac:dyDescent="0.2">
      <c r="E1880" s="322"/>
    </row>
    <row r="1881" spans="5:5" x14ac:dyDescent="0.2">
      <c r="E1881" s="322"/>
    </row>
    <row r="1882" spans="5:5" x14ac:dyDescent="0.2">
      <c r="E1882" s="322"/>
    </row>
    <row r="1883" spans="5:5" x14ac:dyDescent="0.2">
      <c r="E1883" s="322"/>
    </row>
    <row r="1884" spans="5:5" x14ac:dyDescent="0.2">
      <c r="E1884" s="322"/>
    </row>
    <row r="1885" spans="5:5" x14ac:dyDescent="0.2">
      <c r="E1885" s="322"/>
    </row>
    <row r="1886" spans="5:5" x14ac:dyDescent="0.2">
      <c r="E1886" s="322"/>
    </row>
    <row r="1887" spans="5:5" x14ac:dyDescent="0.2">
      <c r="E1887" s="322"/>
    </row>
    <row r="1888" spans="5:5" x14ac:dyDescent="0.2">
      <c r="E1888" s="322"/>
    </row>
    <row r="1889" spans="5:5" x14ac:dyDescent="0.2">
      <c r="E1889" s="322"/>
    </row>
    <row r="1890" spans="5:5" x14ac:dyDescent="0.2">
      <c r="E1890" s="322"/>
    </row>
    <row r="1891" spans="5:5" x14ac:dyDescent="0.2">
      <c r="E1891" s="322"/>
    </row>
    <row r="1892" spans="5:5" x14ac:dyDescent="0.2">
      <c r="E1892" s="322"/>
    </row>
    <row r="1893" spans="5:5" x14ac:dyDescent="0.2">
      <c r="E1893" s="322"/>
    </row>
    <row r="1894" spans="5:5" x14ac:dyDescent="0.2">
      <c r="E1894" s="322"/>
    </row>
    <row r="1895" spans="5:5" x14ac:dyDescent="0.2">
      <c r="E1895" s="322"/>
    </row>
    <row r="1896" spans="5:5" x14ac:dyDescent="0.2">
      <c r="E1896" s="322"/>
    </row>
    <row r="1897" spans="5:5" x14ac:dyDescent="0.2">
      <c r="E1897" s="322"/>
    </row>
    <row r="1898" spans="5:5" x14ac:dyDescent="0.2">
      <c r="E1898" s="322"/>
    </row>
    <row r="1899" spans="5:5" x14ac:dyDescent="0.2">
      <c r="E1899" s="322"/>
    </row>
    <row r="1900" spans="5:5" x14ac:dyDescent="0.2">
      <c r="E1900" s="322"/>
    </row>
    <row r="1901" spans="5:5" x14ac:dyDescent="0.2">
      <c r="E1901" s="322"/>
    </row>
    <row r="1902" spans="5:5" x14ac:dyDescent="0.2">
      <c r="E1902" s="322"/>
    </row>
    <row r="1903" spans="5:5" x14ac:dyDescent="0.2">
      <c r="E1903" s="322"/>
    </row>
    <row r="1904" spans="5:5" x14ac:dyDescent="0.2">
      <c r="E1904" s="322"/>
    </row>
    <row r="1905" spans="5:5" x14ac:dyDescent="0.2">
      <c r="E1905" s="322"/>
    </row>
    <row r="1906" spans="5:5" x14ac:dyDescent="0.2">
      <c r="E1906" s="322"/>
    </row>
    <row r="1907" spans="5:5" x14ac:dyDescent="0.2">
      <c r="E1907" s="322"/>
    </row>
    <row r="1908" spans="5:5" x14ac:dyDescent="0.2">
      <c r="E1908" s="322"/>
    </row>
    <row r="1909" spans="5:5" x14ac:dyDescent="0.2">
      <c r="E1909" s="322"/>
    </row>
    <row r="1910" spans="5:5" x14ac:dyDescent="0.2">
      <c r="E1910" s="322"/>
    </row>
    <row r="1911" spans="5:5" x14ac:dyDescent="0.2">
      <c r="E1911" s="322"/>
    </row>
    <row r="1912" spans="5:5" x14ac:dyDescent="0.2">
      <c r="E1912" s="322"/>
    </row>
    <row r="1913" spans="5:5" x14ac:dyDescent="0.2">
      <c r="E1913" s="322"/>
    </row>
    <row r="1914" spans="5:5" x14ac:dyDescent="0.2">
      <c r="E1914" s="322"/>
    </row>
    <row r="1915" spans="5:5" x14ac:dyDescent="0.2">
      <c r="E1915" s="322"/>
    </row>
    <row r="1916" spans="5:5" x14ac:dyDescent="0.2">
      <c r="E1916" s="322"/>
    </row>
    <row r="1917" spans="5:5" x14ac:dyDescent="0.2">
      <c r="E1917" s="322"/>
    </row>
    <row r="1918" spans="5:5" x14ac:dyDescent="0.2">
      <c r="E1918" s="322"/>
    </row>
    <row r="1919" spans="5:5" x14ac:dyDescent="0.2">
      <c r="E1919" s="322"/>
    </row>
    <row r="1920" spans="5:5" x14ac:dyDescent="0.2">
      <c r="E1920" s="322"/>
    </row>
    <row r="1921" spans="5:5" x14ac:dyDescent="0.2">
      <c r="E1921" s="322"/>
    </row>
    <row r="1922" spans="5:5" x14ac:dyDescent="0.2">
      <c r="E1922" s="322"/>
    </row>
    <row r="1923" spans="5:5" x14ac:dyDescent="0.2">
      <c r="E1923" s="322"/>
    </row>
    <row r="1924" spans="5:5" x14ac:dyDescent="0.2">
      <c r="E1924" s="322"/>
    </row>
    <row r="1925" spans="5:5" x14ac:dyDescent="0.2">
      <c r="E1925" s="322"/>
    </row>
    <row r="1926" spans="5:5" x14ac:dyDescent="0.2">
      <c r="E1926" s="322"/>
    </row>
    <row r="1927" spans="5:5" x14ac:dyDescent="0.2">
      <c r="E1927" s="322"/>
    </row>
    <row r="1928" spans="5:5" x14ac:dyDescent="0.2">
      <c r="E1928" s="322"/>
    </row>
    <row r="1929" spans="5:5" x14ac:dyDescent="0.2">
      <c r="E1929" s="322"/>
    </row>
    <row r="1930" spans="5:5" x14ac:dyDescent="0.2">
      <c r="E1930" s="322"/>
    </row>
    <row r="1931" spans="5:5" x14ac:dyDescent="0.2">
      <c r="E1931" s="322"/>
    </row>
    <row r="1932" spans="5:5" x14ac:dyDescent="0.2">
      <c r="E1932" s="322"/>
    </row>
    <row r="1933" spans="5:5" x14ac:dyDescent="0.2">
      <c r="E1933" s="322"/>
    </row>
    <row r="1934" spans="5:5" x14ac:dyDescent="0.2">
      <c r="E1934" s="322"/>
    </row>
    <row r="1935" spans="5:5" x14ac:dyDescent="0.2">
      <c r="E1935" s="322"/>
    </row>
    <row r="1936" spans="5:5" x14ac:dyDescent="0.2">
      <c r="E1936" s="322"/>
    </row>
    <row r="1937" spans="5:5" x14ac:dyDescent="0.2">
      <c r="E1937" s="322"/>
    </row>
    <row r="1938" spans="5:5" x14ac:dyDescent="0.2">
      <c r="E1938" s="322"/>
    </row>
    <row r="1939" spans="5:5" x14ac:dyDescent="0.2">
      <c r="E1939" s="322"/>
    </row>
    <row r="1940" spans="5:5" x14ac:dyDescent="0.2">
      <c r="E1940" s="322"/>
    </row>
    <row r="1941" spans="5:5" x14ac:dyDescent="0.2">
      <c r="E1941" s="322"/>
    </row>
    <row r="1942" spans="5:5" x14ac:dyDescent="0.2">
      <c r="E1942" s="322"/>
    </row>
    <row r="1943" spans="5:5" x14ac:dyDescent="0.2">
      <c r="E1943" s="322"/>
    </row>
    <row r="1944" spans="5:5" x14ac:dyDescent="0.2">
      <c r="E1944" s="322"/>
    </row>
    <row r="1945" spans="5:5" x14ac:dyDescent="0.2">
      <c r="E1945" s="322"/>
    </row>
    <row r="1946" spans="5:5" x14ac:dyDescent="0.2">
      <c r="E1946" s="322"/>
    </row>
    <row r="1947" spans="5:5" x14ac:dyDescent="0.2">
      <c r="E1947" s="322"/>
    </row>
    <row r="1948" spans="5:5" x14ac:dyDescent="0.2">
      <c r="E1948" s="322"/>
    </row>
    <row r="1949" spans="5:5" x14ac:dyDescent="0.2">
      <c r="E1949" s="322"/>
    </row>
    <row r="1950" spans="5:5" x14ac:dyDescent="0.2">
      <c r="E1950" s="322"/>
    </row>
    <row r="1951" spans="5:5" x14ac:dyDescent="0.2">
      <c r="E1951" s="322"/>
    </row>
    <row r="1952" spans="5:5" x14ac:dyDescent="0.2">
      <c r="E1952" s="322"/>
    </row>
    <row r="1953" spans="5:5" x14ac:dyDescent="0.2">
      <c r="E1953" s="322"/>
    </row>
    <row r="1954" spans="5:5" x14ac:dyDescent="0.2">
      <c r="E1954" s="322"/>
    </row>
    <row r="1955" spans="5:5" x14ac:dyDescent="0.2">
      <c r="E1955" s="322"/>
    </row>
    <row r="1956" spans="5:5" x14ac:dyDescent="0.2">
      <c r="E1956" s="322"/>
    </row>
    <row r="1957" spans="5:5" x14ac:dyDescent="0.2">
      <c r="E1957" s="322"/>
    </row>
    <row r="1958" spans="5:5" x14ac:dyDescent="0.2">
      <c r="E1958" s="322"/>
    </row>
    <row r="1959" spans="5:5" x14ac:dyDescent="0.2">
      <c r="E1959" s="322"/>
    </row>
    <row r="1960" spans="5:5" x14ac:dyDescent="0.2">
      <c r="E1960" s="322"/>
    </row>
    <row r="1961" spans="5:5" x14ac:dyDescent="0.2">
      <c r="E1961" s="322"/>
    </row>
    <row r="1962" spans="5:5" x14ac:dyDescent="0.2">
      <c r="E1962" s="322"/>
    </row>
    <row r="1963" spans="5:5" x14ac:dyDescent="0.2">
      <c r="E1963" s="322"/>
    </row>
    <row r="1964" spans="5:5" x14ac:dyDescent="0.2">
      <c r="E1964" s="322"/>
    </row>
    <row r="1965" spans="5:5" x14ac:dyDescent="0.2">
      <c r="E1965" s="322"/>
    </row>
    <row r="1966" spans="5:5" x14ac:dyDescent="0.2">
      <c r="E1966" s="322"/>
    </row>
    <row r="1967" spans="5:5" x14ac:dyDescent="0.2">
      <c r="E1967" s="322"/>
    </row>
    <row r="1968" spans="5:5" x14ac:dyDescent="0.2">
      <c r="E1968" s="322"/>
    </row>
    <row r="1969" spans="5:5" x14ac:dyDescent="0.2">
      <c r="E1969" s="322"/>
    </row>
    <row r="1970" spans="5:5" x14ac:dyDescent="0.2">
      <c r="E1970" s="322"/>
    </row>
    <row r="1971" spans="5:5" x14ac:dyDescent="0.2">
      <c r="E1971" s="322"/>
    </row>
    <row r="1972" spans="5:5" x14ac:dyDescent="0.2">
      <c r="E1972" s="322"/>
    </row>
    <row r="1973" spans="5:5" x14ac:dyDescent="0.2">
      <c r="E1973" s="322"/>
    </row>
    <row r="1974" spans="5:5" x14ac:dyDescent="0.2">
      <c r="E1974" s="322"/>
    </row>
    <row r="1975" spans="5:5" x14ac:dyDescent="0.2">
      <c r="E1975" s="322"/>
    </row>
    <row r="1976" spans="5:5" x14ac:dyDescent="0.2">
      <c r="E1976" s="322"/>
    </row>
    <row r="1977" spans="5:5" x14ac:dyDescent="0.2">
      <c r="E1977" s="322"/>
    </row>
    <row r="1978" spans="5:5" x14ac:dyDescent="0.2">
      <c r="E1978" s="322"/>
    </row>
    <row r="1979" spans="5:5" x14ac:dyDescent="0.2">
      <c r="E1979" s="322"/>
    </row>
    <row r="1980" spans="5:5" x14ac:dyDescent="0.2">
      <c r="E1980" s="322"/>
    </row>
    <row r="1981" spans="5:5" x14ac:dyDescent="0.2">
      <c r="E1981" s="322"/>
    </row>
    <row r="1982" spans="5:5" x14ac:dyDescent="0.2">
      <c r="E1982" s="322"/>
    </row>
    <row r="1983" spans="5:5" x14ac:dyDescent="0.2">
      <c r="E1983" s="322"/>
    </row>
    <row r="1984" spans="5:5" x14ac:dyDescent="0.2">
      <c r="E1984" s="322"/>
    </row>
    <row r="1985" spans="5:5" x14ac:dyDescent="0.2">
      <c r="E1985" s="322"/>
    </row>
    <row r="1986" spans="5:5" x14ac:dyDescent="0.2">
      <c r="E1986" s="322"/>
    </row>
    <row r="1987" spans="5:5" x14ac:dyDescent="0.2">
      <c r="E1987" s="322"/>
    </row>
    <row r="1988" spans="5:5" x14ac:dyDescent="0.2">
      <c r="E1988" s="322"/>
    </row>
    <row r="1989" spans="5:5" x14ac:dyDescent="0.2">
      <c r="E1989" s="322"/>
    </row>
    <row r="1990" spans="5:5" x14ac:dyDescent="0.2">
      <c r="E1990" s="322"/>
    </row>
    <row r="1991" spans="5:5" x14ac:dyDescent="0.2">
      <c r="E1991" s="322"/>
    </row>
    <row r="1992" spans="5:5" x14ac:dyDescent="0.2">
      <c r="E1992" s="322"/>
    </row>
    <row r="1993" spans="5:5" x14ac:dyDescent="0.2">
      <c r="E1993" s="322"/>
    </row>
    <row r="1994" spans="5:5" x14ac:dyDescent="0.2">
      <c r="E1994" s="322"/>
    </row>
    <row r="1995" spans="5:5" x14ac:dyDescent="0.2">
      <c r="E1995" s="322"/>
    </row>
    <row r="1996" spans="5:5" x14ac:dyDescent="0.2">
      <c r="E1996" s="322"/>
    </row>
    <row r="1997" spans="5:5" x14ac:dyDescent="0.2">
      <c r="E1997" s="322"/>
    </row>
    <row r="1998" spans="5:5" x14ac:dyDescent="0.2">
      <c r="E1998" s="322"/>
    </row>
    <row r="1999" spans="5:5" x14ac:dyDescent="0.2">
      <c r="E1999" s="322"/>
    </row>
    <row r="2000" spans="5:5" x14ac:dyDescent="0.2">
      <c r="E2000" s="322"/>
    </row>
    <row r="2001" spans="5:5" x14ac:dyDescent="0.2">
      <c r="E2001" s="322"/>
    </row>
    <row r="2002" spans="5:5" x14ac:dyDescent="0.2">
      <c r="E2002" s="322"/>
    </row>
    <row r="2003" spans="5:5" x14ac:dyDescent="0.2">
      <c r="E2003" s="322"/>
    </row>
    <row r="2004" spans="5:5" x14ac:dyDescent="0.2">
      <c r="E2004" s="322"/>
    </row>
    <row r="2005" spans="5:5" x14ac:dyDescent="0.2">
      <c r="E2005" s="322"/>
    </row>
    <row r="2006" spans="5:5" x14ac:dyDescent="0.2">
      <c r="E2006" s="322"/>
    </row>
    <row r="2007" spans="5:5" x14ac:dyDescent="0.2">
      <c r="E2007" s="322"/>
    </row>
    <row r="2008" spans="5:5" x14ac:dyDescent="0.2">
      <c r="E2008" s="322"/>
    </row>
    <row r="2009" spans="5:5" x14ac:dyDescent="0.2">
      <c r="E2009" s="322"/>
    </row>
    <row r="2010" spans="5:5" x14ac:dyDescent="0.2">
      <c r="E2010" s="322"/>
    </row>
    <row r="2011" spans="5:5" x14ac:dyDescent="0.2">
      <c r="E2011" s="322"/>
    </row>
    <row r="2012" spans="5:5" x14ac:dyDescent="0.2">
      <c r="E2012" s="322"/>
    </row>
    <row r="2013" spans="5:5" x14ac:dyDescent="0.2">
      <c r="E2013" s="322"/>
    </row>
    <row r="2014" spans="5:5" x14ac:dyDescent="0.2">
      <c r="E2014" s="322"/>
    </row>
    <row r="2015" spans="5:5" x14ac:dyDescent="0.2">
      <c r="E2015" s="322"/>
    </row>
    <row r="2016" spans="5:5" x14ac:dyDescent="0.2">
      <c r="E2016" s="322"/>
    </row>
    <row r="2017" spans="5:5" x14ac:dyDescent="0.2">
      <c r="E2017" s="322"/>
    </row>
    <row r="2018" spans="5:5" x14ac:dyDescent="0.2">
      <c r="E2018" s="322"/>
    </row>
    <row r="2019" spans="5:5" x14ac:dyDescent="0.2">
      <c r="E2019" s="322"/>
    </row>
    <row r="2020" spans="5:5" x14ac:dyDescent="0.2">
      <c r="E2020" s="322"/>
    </row>
    <row r="2021" spans="5:5" x14ac:dyDescent="0.2">
      <c r="E2021" s="322"/>
    </row>
    <row r="2022" spans="5:5" x14ac:dyDescent="0.2">
      <c r="E2022" s="322"/>
    </row>
    <row r="2023" spans="5:5" x14ac:dyDescent="0.2">
      <c r="E2023" s="322"/>
    </row>
    <row r="2024" spans="5:5" x14ac:dyDescent="0.2">
      <c r="E2024" s="322"/>
    </row>
    <row r="2025" spans="5:5" x14ac:dyDescent="0.2">
      <c r="E2025" s="322"/>
    </row>
    <row r="2026" spans="5:5" x14ac:dyDescent="0.2">
      <c r="E2026" s="322"/>
    </row>
    <row r="2027" spans="5:5" x14ac:dyDescent="0.2">
      <c r="E2027" s="322"/>
    </row>
    <row r="2028" spans="5:5" x14ac:dyDescent="0.2">
      <c r="E2028" s="322"/>
    </row>
    <row r="2029" spans="5:5" x14ac:dyDescent="0.2">
      <c r="E2029" s="322"/>
    </row>
    <row r="2030" spans="5:5" x14ac:dyDescent="0.2">
      <c r="E2030" s="322"/>
    </row>
    <row r="2031" spans="5:5" x14ac:dyDescent="0.2">
      <c r="E2031" s="322"/>
    </row>
    <row r="2032" spans="5:5" x14ac:dyDescent="0.2">
      <c r="E2032" s="322"/>
    </row>
    <row r="2033" spans="5:5" x14ac:dyDescent="0.2">
      <c r="E2033" s="322"/>
    </row>
    <row r="2034" spans="5:5" x14ac:dyDescent="0.2">
      <c r="E2034" s="322"/>
    </row>
    <row r="2035" spans="5:5" x14ac:dyDescent="0.2">
      <c r="E2035" s="322"/>
    </row>
    <row r="2036" spans="5:5" x14ac:dyDescent="0.2">
      <c r="E2036" s="322"/>
    </row>
    <row r="2037" spans="5:5" x14ac:dyDescent="0.2">
      <c r="E2037" s="322"/>
    </row>
    <row r="2038" spans="5:5" x14ac:dyDescent="0.2">
      <c r="E2038" s="322"/>
    </row>
    <row r="2039" spans="5:5" x14ac:dyDescent="0.2">
      <c r="E2039" s="322"/>
    </row>
    <row r="2040" spans="5:5" x14ac:dyDescent="0.2">
      <c r="E2040" s="322"/>
    </row>
    <row r="2041" spans="5:5" x14ac:dyDescent="0.2">
      <c r="E2041" s="322"/>
    </row>
    <row r="2042" spans="5:5" x14ac:dyDescent="0.2">
      <c r="E2042" s="322"/>
    </row>
    <row r="2043" spans="5:5" x14ac:dyDescent="0.2">
      <c r="E2043" s="322"/>
    </row>
    <row r="2044" spans="5:5" x14ac:dyDescent="0.2">
      <c r="E2044" s="322"/>
    </row>
    <row r="2045" spans="5:5" x14ac:dyDescent="0.2">
      <c r="E2045" s="322"/>
    </row>
    <row r="2046" spans="5:5" x14ac:dyDescent="0.2">
      <c r="E2046" s="322"/>
    </row>
    <row r="2047" spans="5:5" x14ac:dyDescent="0.2">
      <c r="E2047" s="322"/>
    </row>
    <row r="2048" spans="5:5" x14ac:dyDescent="0.2">
      <c r="E2048" s="322"/>
    </row>
    <row r="2049" spans="5:5" x14ac:dyDescent="0.2">
      <c r="E2049" s="322"/>
    </row>
    <row r="2050" spans="5:5" x14ac:dyDescent="0.2">
      <c r="E2050" s="322"/>
    </row>
    <row r="2051" spans="5:5" x14ac:dyDescent="0.2">
      <c r="E2051" s="322"/>
    </row>
    <row r="2052" spans="5:5" x14ac:dyDescent="0.2">
      <c r="E2052" s="322"/>
    </row>
    <row r="2053" spans="5:5" x14ac:dyDescent="0.2">
      <c r="E2053" s="322"/>
    </row>
    <row r="2054" spans="5:5" x14ac:dyDescent="0.2">
      <c r="E2054" s="322"/>
    </row>
    <row r="2055" spans="5:5" x14ac:dyDescent="0.2">
      <c r="E2055" s="322"/>
    </row>
    <row r="2056" spans="5:5" x14ac:dyDescent="0.2">
      <c r="E2056" s="322"/>
    </row>
    <row r="2057" spans="5:5" x14ac:dyDescent="0.2">
      <c r="E2057" s="322"/>
    </row>
    <row r="2058" spans="5:5" x14ac:dyDescent="0.2">
      <c r="E2058" s="322"/>
    </row>
    <row r="2059" spans="5:5" x14ac:dyDescent="0.2">
      <c r="E2059" s="322"/>
    </row>
    <row r="2060" spans="5:5" x14ac:dyDescent="0.2">
      <c r="E2060" s="322"/>
    </row>
    <row r="2061" spans="5:5" x14ac:dyDescent="0.2">
      <c r="E2061" s="322"/>
    </row>
    <row r="2062" spans="5:5" x14ac:dyDescent="0.2">
      <c r="E2062" s="322"/>
    </row>
    <row r="2063" spans="5:5" x14ac:dyDescent="0.2">
      <c r="E2063" s="322"/>
    </row>
    <row r="2064" spans="5:5" x14ac:dyDescent="0.2">
      <c r="E2064" s="322"/>
    </row>
    <row r="2065" spans="5:5" x14ac:dyDescent="0.2">
      <c r="E2065" s="322"/>
    </row>
    <row r="2066" spans="5:5" x14ac:dyDescent="0.2">
      <c r="E2066" s="322"/>
    </row>
    <row r="2067" spans="5:5" x14ac:dyDescent="0.2">
      <c r="E2067" s="322"/>
    </row>
    <row r="2068" spans="5:5" x14ac:dyDescent="0.2">
      <c r="E2068" s="322"/>
    </row>
    <row r="2069" spans="5:5" x14ac:dyDescent="0.2">
      <c r="E2069" s="322"/>
    </row>
    <row r="2070" spans="5:5" x14ac:dyDescent="0.2">
      <c r="E2070" s="322"/>
    </row>
    <row r="2071" spans="5:5" x14ac:dyDescent="0.2">
      <c r="E2071" s="322"/>
    </row>
    <row r="2072" spans="5:5" x14ac:dyDescent="0.2">
      <c r="E2072" s="322"/>
    </row>
    <row r="2073" spans="5:5" x14ac:dyDescent="0.2">
      <c r="E2073" s="322"/>
    </row>
    <row r="2074" spans="5:5" x14ac:dyDescent="0.2">
      <c r="E2074" s="322"/>
    </row>
    <row r="2075" spans="5:5" x14ac:dyDescent="0.2">
      <c r="E2075" s="322"/>
    </row>
    <row r="2076" spans="5:5" x14ac:dyDescent="0.2">
      <c r="E2076" s="322"/>
    </row>
    <row r="2077" spans="5:5" x14ac:dyDescent="0.2">
      <c r="E2077" s="322"/>
    </row>
    <row r="2078" spans="5:5" x14ac:dyDescent="0.2">
      <c r="E2078" s="322"/>
    </row>
    <row r="2079" spans="5:5" x14ac:dyDescent="0.2">
      <c r="E2079" s="322"/>
    </row>
    <row r="2080" spans="5:5" x14ac:dyDescent="0.2">
      <c r="E2080" s="322"/>
    </row>
    <row r="2081" spans="5:5" x14ac:dyDescent="0.2">
      <c r="E2081" s="322"/>
    </row>
    <row r="2082" spans="5:5" x14ac:dyDescent="0.2">
      <c r="E2082" s="322"/>
    </row>
    <row r="2083" spans="5:5" x14ac:dyDescent="0.2">
      <c r="E2083" s="322"/>
    </row>
    <row r="2084" spans="5:5" x14ac:dyDescent="0.2">
      <c r="E2084" s="322"/>
    </row>
    <row r="2085" spans="5:5" x14ac:dyDescent="0.2">
      <c r="E2085" s="322"/>
    </row>
    <row r="2086" spans="5:5" x14ac:dyDescent="0.2">
      <c r="E2086" s="322"/>
    </row>
    <row r="2087" spans="5:5" x14ac:dyDescent="0.2">
      <c r="E2087" s="322"/>
    </row>
    <row r="2088" spans="5:5" x14ac:dyDescent="0.2">
      <c r="E2088" s="322"/>
    </row>
    <row r="2089" spans="5:5" x14ac:dyDescent="0.2">
      <c r="E2089" s="322"/>
    </row>
    <row r="2090" spans="5:5" x14ac:dyDescent="0.2">
      <c r="E2090" s="322"/>
    </row>
    <row r="2091" spans="5:5" x14ac:dyDescent="0.2">
      <c r="E2091" s="322"/>
    </row>
    <row r="2092" spans="5:5" x14ac:dyDescent="0.2">
      <c r="E2092" s="322"/>
    </row>
    <row r="2093" spans="5:5" x14ac:dyDescent="0.2">
      <c r="E2093" s="322"/>
    </row>
    <row r="2094" spans="5:5" x14ac:dyDescent="0.2">
      <c r="E2094" s="322"/>
    </row>
    <row r="2095" spans="5:5" x14ac:dyDescent="0.2">
      <c r="E2095" s="322"/>
    </row>
    <row r="2096" spans="5:5" x14ac:dyDescent="0.2">
      <c r="E2096" s="322"/>
    </row>
    <row r="2097" spans="5:5" x14ac:dyDescent="0.2">
      <c r="E2097" s="322"/>
    </row>
    <row r="2098" spans="5:5" x14ac:dyDescent="0.2">
      <c r="E2098" s="322"/>
    </row>
    <row r="2099" spans="5:5" x14ac:dyDescent="0.2">
      <c r="E2099" s="322"/>
    </row>
    <row r="2100" spans="5:5" x14ac:dyDescent="0.2">
      <c r="E2100" s="322"/>
    </row>
    <row r="2101" spans="5:5" x14ac:dyDescent="0.2">
      <c r="E2101" s="322"/>
    </row>
    <row r="2102" spans="5:5" x14ac:dyDescent="0.2">
      <c r="E2102" s="322"/>
    </row>
    <row r="2103" spans="5:5" x14ac:dyDescent="0.2">
      <c r="E2103" s="322"/>
    </row>
    <row r="2104" spans="5:5" x14ac:dyDescent="0.2">
      <c r="E2104" s="322"/>
    </row>
    <row r="2105" spans="5:5" x14ac:dyDescent="0.2">
      <c r="E2105" s="322"/>
    </row>
    <row r="2106" spans="5:5" x14ac:dyDescent="0.2">
      <c r="E2106" s="322"/>
    </row>
    <row r="2107" spans="5:5" x14ac:dyDescent="0.2">
      <c r="E2107" s="322"/>
    </row>
    <row r="2108" spans="5:5" x14ac:dyDescent="0.2">
      <c r="E2108" s="322"/>
    </row>
    <row r="2109" spans="5:5" x14ac:dyDescent="0.2">
      <c r="E2109" s="322"/>
    </row>
    <row r="2110" spans="5:5" x14ac:dyDescent="0.2">
      <c r="E2110" s="322"/>
    </row>
    <row r="2111" spans="5:5" x14ac:dyDescent="0.2">
      <c r="E2111" s="322"/>
    </row>
    <row r="2112" spans="5:5" x14ac:dyDescent="0.2">
      <c r="E2112" s="322"/>
    </row>
    <row r="2113" spans="5:5" x14ac:dyDescent="0.2">
      <c r="E2113" s="322"/>
    </row>
    <row r="2114" spans="5:5" x14ac:dyDescent="0.2">
      <c r="E2114" s="322"/>
    </row>
    <row r="2115" spans="5:5" x14ac:dyDescent="0.2">
      <c r="E2115" s="322"/>
    </row>
    <row r="2116" spans="5:5" x14ac:dyDescent="0.2">
      <c r="E2116" s="322"/>
    </row>
    <row r="2117" spans="5:5" x14ac:dyDescent="0.2">
      <c r="E2117" s="322"/>
    </row>
    <row r="2118" spans="5:5" x14ac:dyDescent="0.2">
      <c r="E2118" s="322"/>
    </row>
    <row r="2119" spans="5:5" x14ac:dyDescent="0.2">
      <c r="E2119" s="322"/>
    </row>
    <row r="2120" spans="5:5" x14ac:dyDescent="0.2">
      <c r="E2120" s="322"/>
    </row>
    <row r="2121" spans="5:5" x14ac:dyDescent="0.2">
      <c r="E2121" s="322"/>
    </row>
    <row r="2122" spans="5:5" x14ac:dyDescent="0.2">
      <c r="E2122" s="322"/>
    </row>
    <row r="2123" spans="5:5" x14ac:dyDescent="0.2">
      <c r="E2123" s="322"/>
    </row>
    <row r="2124" spans="5:5" x14ac:dyDescent="0.2">
      <c r="E2124" s="322"/>
    </row>
    <row r="2125" spans="5:5" x14ac:dyDescent="0.2">
      <c r="E2125" s="322"/>
    </row>
    <row r="2126" spans="5:5" x14ac:dyDescent="0.2">
      <c r="E2126" s="322"/>
    </row>
    <row r="2127" spans="5:5" x14ac:dyDescent="0.2">
      <c r="E2127" s="322"/>
    </row>
    <row r="2128" spans="5:5" x14ac:dyDescent="0.2">
      <c r="E2128" s="322"/>
    </row>
    <row r="2129" spans="5:5" x14ac:dyDescent="0.2">
      <c r="E2129" s="322"/>
    </row>
    <row r="2130" spans="5:5" x14ac:dyDescent="0.2">
      <c r="E2130" s="322"/>
    </row>
    <row r="2131" spans="5:5" x14ac:dyDescent="0.2">
      <c r="E2131" s="322"/>
    </row>
    <row r="2132" spans="5:5" x14ac:dyDescent="0.2">
      <c r="E2132" s="322"/>
    </row>
    <row r="2133" spans="5:5" x14ac:dyDescent="0.2">
      <c r="E2133" s="322"/>
    </row>
    <row r="2134" spans="5:5" x14ac:dyDescent="0.2">
      <c r="E2134" s="322"/>
    </row>
    <row r="2135" spans="5:5" x14ac:dyDescent="0.2">
      <c r="E2135" s="322"/>
    </row>
    <row r="2136" spans="5:5" x14ac:dyDescent="0.2">
      <c r="E2136" s="322"/>
    </row>
    <row r="2137" spans="5:5" x14ac:dyDescent="0.2">
      <c r="E2137" s="322"/>
    </row>
    <row r="2138" spans="5:5" x14ac:dyDescent="0.2">
      <c r="E2138" s="322"/>
    </row>
    <row r="2139" spans="5:5" x14ac:dyDescent="0.2">
      <c r="E2139" s="322"/>
    </row>
    <row r="2140" spans="5:5" x14ac:dyDescent="0.2">
      <c r="E2140" s="322"/>
    </row>
    <row r="2141" spans="5:5" x14ac:dyDescent="0.2">
      <c r="E2141" s="322"/>
    </row>
    <row r="2142" spans="5:5" x14ac:dyDescent="0.2">
      <c r="E2142" s="322"/>
    </row>
    <row r="2143" spans="5:5" x14ac:dyDescent="0.2">
      <c r="E2143" s="322"/>
    </row>
    <row r="2144" spans="5:5" x14ac:dyDescent="0.2">
      <c r="E2144" s="322"/>
    </row>
    <row r="2145" spans="5:5" x14ac:dyDescent="0.2">
      <c r="E2145" s="322"/>
    </row>
    <row r="2146" spans="5:5" x14ac:dyDescent="0.2">
      <c r="E2146" s="322"/>
    </row>
    <row r="2147" spans="5:5" x14ac:dyDescent="0.2">
      <c r="E2147" s="322"/>
    </row>
    <row r="2148" spans="5:5" x14ac:dyDescent="0.2">
      <c r="E2148" s="322"/>
    </row>
    <row r="2149" spans="5:5" x14ac:dyDescent="0.2">
      <c r="E2149" s="322"/>
    </row>
    <row r="2150" spans="5:5" x14ac:dyDescent="0.2">
      <c r="E2150" s="322"/>
    </row>
    <row r="2151" spans="5:5" x14ac:dyDescent="0.2">
      <c r="E2151" s="322"/>
    </row>
    <row r="2152" spans="5:5" x14ac:dyDescent="0.2">
      <c r="E2152" s="322"/>
    </row>
    <row r="2153" spans="5:5" x14ac:dyDescent="0.2">
      <c r="E2153" s="322"/>
    </row>
    <row r="2154" spans="5:5" x14ac:dyDescent="0.2">
      <c r="E2154" s="322"/>
    </row>
    <row r="2155" spans="5:5" x14ac:dyDescent="0.2">
      <c r="E2155" s="322"/>
    </row>
    <row r="2156" spans="5:5" x14ac:dyDescent="0.2">
      <c r="E2156" s="322"/>
    </row>
    <row r="2157" spans="5:5" x14ac:dyDescent="0.2">
      <c r="E2157" s="322"/>
    </row>
    <row r="2158" spans="5:5" x14ac:dyDescent="0.2">
      <c r="E2158" s="322"/>
    </row>
    <row r="2159" spans="5:5" x14ac:dyDescent="0.2">
      <c r="E2159" s="322"/>
    </row>
    <row r="2160" spans="5:5" x14ac:dyDescent="0.2">
      <c r="E2160" s="322"/>
    </row>
    <row r="2161" spans="5:5" x14ac:dyDescent="0.2">
      <c r="E2161" s="322"/>
    </row>
    <row r="2162" spans="5:5" x14ac:dyDescent="0.2">
      <c r="E2162" s="322"/>
    </row>
    <row r="2163" spans="5:5" x14ac:dyDescent="0.2">
      <c r="E2163" s="322"/>
    </row>
    <row r="2164" spans="5:5" x14ac:dyDescent="0.2">
      <c r="E2164" s="322"/>
    </row>
    <row r="2165" spans="5:5" x14ac:dyDescent="0.2">
      <c r="E2165" s="322"/>
    </row>
    <row r="2166" spans="5:5" x14ac:dyDescent="0.2">
      <c r="E2166" s="322"/>
    </row>
    <row r="2167" spans="5:5" x14ac:dyDescent="0.2">
      <c r="E2167" s="322"/>
    </row>
    <row r="2168" spans="5:5" x14ac:dyDescent="0.2">
      <c r="E2168" s="322"/>
    </row>
    <row r="2169" spans="5:5" x14ac:dyDescent="0.2">
      <c r="E2169" s="322"/>
    </row>
    <row r="2170" spans="5:5" x14ac:dyDescent="0.2">
      <c r="E2170" s="322"/>
    </row>
    <row r="2171" spans="5:5" x14ac:dyDescent="0.2">
      <c r="E2171" s="322"/>
    </row>
    <row r="2172" spans="5:5" x14ac:dyDescent="0.2">
      <c r="E2172" s="322"/>
    </row>
    <row r="2173" spans="5:5" x14ac:dyDescent="0.2">
      <c r="E2173" s="322"/>
    </row>
    <row r="2174" spans="5:5" x14ac:dyDescent="0.2">
      <c r="E2174" s="322"/>
    </row>
    <row r="2175" spans="5:5" x14ac:dyDescent="0.2">
      <c r="E2175" s="322"/>
    </row>
    <row r="2176" spans="5:5" x14ac:dyDescent="0.2">
      <c r="E2176" s="322"/>
    </row>
    <row r="2177" spans="5:5" x14ac:dyDescent="0.2">
      <c r="E2177" s="322"/>
    </row>
    <row r="2178" spans="5:5" x14ac:dyDescent="0.2">
      <c r="E2178" s="322"/>
    </row>
    <row r="2179" spans="5:5" x14ac:dyDescent="0.2">
      <c r="E2179" s="322"/>
    </row>
    <row r="2180" spans="5:5" x14ac:dyDescent="0.2">
      <c r="E2180" s="322"/>
    </row>
    <row r="2181" spans="5:5" x14ac:dyDescent="0.2">
      <c r="E2181" s="322"/>
    </row>
    <row r="2182" spans="5:5" x14ac:dyDescent="0.2">
      <c r="E2182" s="322"/>
    </row>
    <row r="2183" spans="5:5" x14ac:dyDescent="0.2">
      <c r="E2183" s="322"/>
    </row>
    <row r="2184" spans="5:5" x14ac:dyDescent="0.2">
      <c r="E2184" s="322"/>
    </row>
    <row r="2185" spans="5:5" x14ac:dyDescent="0.2">
      <c r="E2185" s="322"/>
    </row>
    <row r="2186" spans="5:5" x14ac:dyDescent="0.2">
      <c r="E2186" s="322"/>
    </row>
    <row r="2187" spans="5:5" x14ac:dyDescent="0.2">
      <c r="E2187" s="322"/>
    </row>
    <row r="2188" spans="5:5" x14ac:dyDescent="0.2">
      <c r="E2188" s="322"/>
    </row>
    <row r="2189" spans="5:5" x14ac:dyDescent="0.2">
      <c r="E2189" s="322"/>
    </row>
    <row r="2190" spans="5:5" x14ac:dyDescent="0.2">
      <c r="E2190" s="322"/>
    </row>
    <row r="2191" spans="5:5" x14ac:dyDescent="0.2">
      <c r="E2191" s="322"/>
    </row>
    <row r="2192" spans="5:5" x14ac:dyDescent="0.2">
      <c r="E2192" s="322"/>
    </row>
    <row r="2193" spans="5:5" x14ac:dyDescent="0.2">
      <c r="E2193" s="322"/>
    </row>
    <row r="2194" spans="5:5" x14ac:dyDescent="0.2">
      <c r="E2194" s="322"/>
    </row>
    <row r="2195" spans="5:5" x14ac:dyDescent="0.2">
      <c r="E2195" s="322"/>
    </row>
    <row r="2196" spans="5:5" x14ac:dyDescent="0.2">
      <c r="E2196" s="322"/>
    </row>
    <row r="2197" spans="5:5" x14ac:dyDescent="0.2">
      <c r="E2197" s="322"/>
    </row>
    <row r="2198" spans="5:5" x14ac:dyDescent="0.2">
      <c r="E2198" s="322"/>
    </row>
    <row r="2199" spans="5:5" x14ac:dyDescent="0.2">
      <c r="E2199" s="322"/>
    </row>
    <row r="2200" spans="5:5" x14ac:dyDescent="0.2">
      <c r="E2200" s="322"/>
    </row>
    <row r="2201" spans="5:5" x14ac:dyDescent="0.2">
      <c r="E2201" s="322"/>
    </row>
    <row r="2202" spans="5:5" x14ac:dyDescent="0.2">
      <c r="E2202" s="322"/>
    </row>
    <row r="2203" spans="5:5" x14ac:dyDescent="0.2">
      <c r="E2203" s="322"/>
    </row>
    <row r="2204" spans="5:5" x14ac:dyDescent="0.2">
      <c r="E2204" s="322"/>
    </row>
    <row r="2205" spans="5:5" x14ac:dyDescent="0.2">
      <c r="E2205" s="322"/>
    </row>
    <row r="2206" spans="5:5" x14ac:dyDescent="0.2">
      <c r="E2206" s="322"/>
    </row>
    <row r="2207" spans="5:5" x14ac:dyDescent="0.2">
      <c r="E2207" s="322"/>
    </row>
    <row r="2208" spans="5:5" x14ac:dyDescent="0.2">
      <c r="E2208" s="322"/>
    </row>
    <row r="2209" spans="5:5" x14ac:dyDescent="0.2">
      <c r="E2209" s="322"/>
    </row>
    <row r="2210" spans="5:5" x14ac:dyDescent="0.2">
      <c r="E2210" s="322"/>
    </row>
    <row r="2211" spans="5:5" x14ac:dyDescent="0.2">
      <c r="E2211" s="322"/>
    </row>
    <row r="2212" spans="5:5" x14ac:dyDescent="0.2">
      <c r="E2212" s="322"/>
    </row>
    <row r="2213" spans="5:5" x14ac:dyDescent="0.2">
      <c r="E2213" s="322"/>
    </row>
    <row r="2214" spans="5:5" x14ac:dyDescent="0.2">
      <c r="E2214" s="322"/>
    </row>
    <row r="2215" spans="5:5" x14ac:dyDescent="0.2">
      <c r="E2215" s="322"/>
    </row>
    <row r="2216" spans="5:5" x14ac:dyDescent="0.2">
      <c r="E2216" s="322"/>
    </row>
    <row r="2217" spans="5:5" x14ac:dyDescent="0.2">
      <c r="E2217" s="322"/>
    </row>
    <row r="2218" spans="5:5" x14ac:dyDescent="0.2">
      <c r="E2218" s="322"/>
    </row>
    <row r="2219" spans="5:5" x14ac:dyDescent="0.2">
      <c r="E2219" s="322"/>
    </row>
    <row r="2220" spans="5:5" x14ac:dyDescent="0.2">
      <c r="E2220" s="322"/>
    </row>
    <row r="2221" spans="5:5" x14ac:dyDescent="0.2">
      <c r="E2221" s="322"/>
    </row>
    <row r="2222" spans="5:5" x14ac:dyDescent="0.2">
      <c r="E2222" s="322"/>
    </row>
    <row r="2223" spans="5:5" x14ac:dyDescent="0.2">
      <c r="E2223" s="322"/>
    </row>
    <row r="2224" spans="5:5" x14ac:dyDescent="0.2">
      <c r="E2224" s="322"/>
    </row>
    <row r="2225" spans="5:5" x14ac:dyDescent="0.2">
      <c r="E2225" s="322"/>
    </row>
    <row r="2226" spans="5:5" x14ac:dyDescent="0.2">
      <c r="E2226" s="322"/>
    </row>
    <row r="2227" spans="5:5" x14ac:dyDescent="0.2">
      <c r="E2227" s="322"/>
    </row>
    <row r="2228" spans="5:5" x14ac:dyDescent="0.2">
      <c r="E2228" s="322"/>
    </row>
    <row r="2229" spans="5:5" x14ac:dyDescent="0.2">
      <c r="E2229" s="322"/>
    </row>
    <row r="2230" spans="5:5" x14ac:dyDescent="0.2">
      <c r="E2230" s="322"/>
    </row>
    <row r="2231" spans="5:5" x14ac:dyDescent="0.2">
      <c r="E2231" s="322"/>
    </row>
    <row r="2232" spans="5:5" x14ac:dyDescent="0.2">
      <c r="E2232" s="322"/>
    </row>
    <row r="2233" spans="5:5" x14ac:dyDescent="0.2">
      <c r="E2233" s="322"/>
    </row>
    <row r="2234" spans="5:5" x14ac:dyDescent="0.2">
      <c r="E2234" s="322"/>
    </row>
    <row r="2235" spans="5:5" x14ac:dyDescent="0.2">
      <c r="E2235" s="322"/>
    </row>
    <row r="2236" spans="5:5" x14ac:dyDescent="0.2">
      <c r="E2236" s="322"/>
    </row>
    <row r="2237" spans="5:5" x14ac:dyDescent="0.2">
      <c r="E2237" s="322"/>
    </row>
    <row r="2238" spans="5:5" x14ac:dyDescent="0.2">
      <c r="E2238" s="322"/>
    </row>
    <row r="2239" spans="5:5" x14ac:dyDescent="0.2">
      <c r="E2239" s="322"/>
    </row>
    <row r="2240" spans="5:5" x14ac:dyDescent="0.2">
      <c r="E2240" s="322"/>
    </row>
    <row r="2241" spans="5:5" x14ac:dyDescent="0.2">
      <c r="E2241" s="322"/>
    </row>
    <row r="2242" spans="5:5" x14ac:dyDescent="0.2">
      <c r="E2242" s="322"/>
    </row>
    <row r="2243" spans="5:5" x14ac:dyDescent="0.2">
      <c r="E2243" s="322"/>
    </row>
    <row r="2244" spans="5:5" x14ac:dyDescent="0.2">
      <c r="E2244" s="322"/>
    </row>
    <row r="2245" spans="5:5" x14ac:dyDescent="0.2">
      <c r="E2245" s="322"/>
    </row>
    <row r="2246" spans="5:5" x14ac:dyDescent="0.2">
      <c r="E2246" s="322"/>
    </row>
    <row r="2247" spans="5:5" x14ac:dyDescent="0.2">
      <c r="E2247" s="322"/>
    </row>
    <row r="2248" spans="5:5" x14ac:dyDescent="0.2">
      <c r="E2248" s="322"/>
    </row>
    <row r="2249" spans="5:5" x14ac:dyDescent="0.2">
      <c r="E2249" s="322"/>
    </row>
    <row r="2250" spans="5:5" x14ac:dyDescent="0.2">
      <c r="E2250" s="322"/>
    </row>
    <row r="2251" spans="5:5" x14ac:dyDescent="0.2">
      <c r="E2251" s="322"/>
    </row>
    <row r="2252" spans="5:5" x14ac:dyDescent="0.2">
      <c r="E2252" s="322"/>
    </row>
    <row r="2253" spans="5:5" x14ac:dyDescent="0.2">
      <c r="E2253" s="322"/>
    </row>
    <row r="2254" spans="5:5" x14ac:dyDescent="0.2">
      <c r="E2254" s="322"/>
    </row>
    <row r="2255" spans="5:5" x14ac:dyDescent="0.2">
      <c r="E2255" s="322"/>
    </row>
    <row r="2256" spans="5:5" x14ac:dyDescent="0.2">
      <c r="E2256" s="322"/>
    </row>
    <row r="2257" spans="5:5" x14ac:dyDescent="0.2">
      <c r="E2257" s="322"/>
    </row>
    <row r="2258" spans="5:5" x14ac:dyDescent="0.2">
      <c r="E2258" s="322"/>
    </row>
    <row r="2259" spans="5:5" x14ac:dyDescent="0.2">
      <c r="E2259" s="322"/>
    </row>
    <row r="2260" spans="5:5" x14ac:dyDescent="0.2">
      <c r="E2260" s="322"/>
    </row>
    <row r="2261" spans="5:5" x14ac:dyDescent="0.2">
      <c r="E2261" s="322"/>
    </row>
    <row r="2262" spans="5:5" x14ac:dyDescent="0.2">
      <c r="E2262" s="322"/>
    </row>
    <row r="2263" spans="5:5" x14ac:dyDescent="0.2">
      <c r="E2263" s="322"/>
    </row>
    <row r="2264" spans="5:5" x14ac:dyDescent="0.2">
      <c r="E2264" s="322"/>
    </row>
    <row r="2265" spans="5:5" x14ac:dyDescent="0.2">
      <c r="E2265" s="322"/>
    </row>
    <row r="2266" spans="5:5" x14ac:dyDescent="0.2">
      <c r="E2266" s="322"/>
    </row>
    <row r="2267" spans="5:5" x14ac:dyDescent="0.2">
      <c r="E2267" s="322"/>
    </row>
    <row r="2268" spans="5:5" x14ac:dyDescent="0.2">
      <c r="E2268" s="322"/>
    </row>
    <row r="2269" spans="5:5" x14ac:dyDescent="0.2">
      <c r="E2269" s="322"/>
    </row>
    <row r="2270" spans="5:5" x14ac:dyDescent="0.2">
      <c r="E2270" s="322"/>
    </row>
    <row r="2271" spans="5:5" x14ac:dyDescent="0.2">
      <c r="E2271" s="322"/>
    </row>
    <row r="2272" spans="5:5" x14ac:dyDescent="0.2">
      <c r="E2272" s="322"/>
    </row>
    <row r="2273" spans="5:5" x14ac:dyDescent="0.2">
      <c r="E2273" s="322"/>
    </row>
    <row r="2274" spans="5:5" x14ac:dyDescent="0.2">
      <c r="E2274" s="322"/>
    </row>
    <row r="2275" spans="5:5" x14ac:dyDescent="0.2">
      <c r="E2275" s="322"/>
    </row>
    <row r="2276" spans="5:5" x14ac:dyDescent="0.2">
      <c r="E2276" s="322"/>
    </row>
    <row r="2277" spans="5:5" x14ac:dyDescent="0.2">
      <c r="E2277" s="322"/>
    </row>
    <row r="2278" spans="5:5" x14ac:dyDescent="0.2">
      <c r="E2278" s="322"/>
    </row>
    <row r="2279" spans="5:5" x14ac:dyDescent="0.2">
      <c r="E2279" s="322"/>
    </row>
    <row r="2280" spans="5:5" x14ac:dyDescent="0.2">
      <c r="E2280" s="322"/>
    </row>
    <row r="2281" spans="5:5" x14ac:dyDescent="0.2">
      <c r="E2281" s="322"/>
    </row>
    <row r="2282" spans="5:5" x14ac:dyDescent="0.2">
      <c r="E2282" s="322"/>
    </row>
    <row r="2283" spans="5:5" x14ac:dyDescent="0.2">
      <c r="E2283" s="322"/>
    </row>
    <row r="2284" spans="5:5" x14ac:dyDescent="0.2">
      <c r="E2284" s="322"/>
    </row>
    <row r="2285" spans="5:5" x14ac:dyDescent="0.2">
      <c r="E2285" s="322"/>
    </row>
    <row r="2286" spans="5:5" x14ac:dyDescent="0.2">
      <c r="E2286" s="322"/>
    </row>
    <row r="2287" spans="5:5" x14ac:dyDescent="0.2">
      <c r="E2287" s="322"/>
    </row>
    <row r="2288" spans="5:5" x14ac:dyDescent="0.2">
      <c r="E2288" s="322"/>
    </row>
    <row r="2289" spans="5:5" x14ac:dyDescent="0.2">
      <c r="E2289" s="322"/>
    </row>
    <row r="2290" spans="5:5" x14ac:dyDescent="0.2">
      <c r="E2290" s="322"/>
    </row>
    <row r="2291" spans="5:5" x14ac:dyDescent="0.2">
      <c r="E2291" s="322"/>
    </row>
    <row r="2292" spans="5:5" x14ac:dyDescent="0.2">
      <c r="E2292" s="322"/>
    </row>
    <row r="2293" spans="5:5" x14ac:dyDescent="0.2">
      <c r="E2293" s="322"/>
    </row>
    <row r="2294" spans="5:5" x14ac:dyDescent="0.2">
      <c r="E2294" s="322"/>
    </row>
    <row r="2295" spans="5:5" x14ac:dyDescent="0.2">
      <c r="E2295" s="322"/>
    </row>
    <row r="2296" spans="5:5" x14ac:dyDescent="0.2">
      <c r="E2296" s="322"/>
    </row>
    <row r="2297" spans="5:5" x14ac:dyDescent="0.2">
      <c r="E2297" s="322"/>
    </row>
    <row r="2298" spans="5:5" x14ac:dyDescent="0.2">
      <c r="E2298" s="322"/>
    </row>
    <row r="2299" spans="5:5" x14ac:dyDescent="0.2">
      <c r="E2299" s="322"/>
    </row>
    <row r="2300" spans="5:5" x14ac:dyDescent="0.2">
      <c r="E2300" s="322"/>
    </row>
    <row r="2301" spans="5:5" x14ac:dyDescent="0.2">
      <c r="E2301" s="322"/>
    </row>
    <row r="2302" spans="5:5" x14ac:dyDescent="0.2">
      <c r="E2302" s="322"/>
    </row>
    <row r="2303" spans="5:5" x14ac:dyDescent="0.2">
      <c r="E2303" s="322"/>
    </row>
    <row r="2304" spans="5:5" x14ac:dyDescent="0.2">
      <c r="E2304" s="322"/>
    </row>
    <row r="2305" spans="5:5" x14ac:dyDescent="0.2">
      <c r="E2305" s="322"/>
    </row>
    <row r="2306" spans="5:5" x14ac:dyDescent="0.2">
      <c r="E2306" s="322"/>
    </row>
    <row r="2307" spans="5:5" x14ac:dyDescent="0.2">
      <c r="E2307" s="322"/>
    </row>
    <row r="2308" spans="5:5" x14ac:dyDescent="0.2">
      <c r="E2308" s="322"/>
    </row>
    <row r="2309" spans="5:5" x14ac:dyDescent="0.2">
      <c r="E2309" s="322"/>
    </row>
    <row r="2310" spans="5:5" x14ac:dyDescent="0.2">
      <c r="E2310" s="322"/>
    </row>
    <row r="2311" spans="5:5" x14ac:dyDescent="0.2">
      <c r="E2311" s="322"/>
    </row>
    <row r="2312" spans="5:5" x14ac:dyDescent="0.2">
      <c r="E2312" s="322"/>
    </row>
    <row r="2313" spans="5:5" x14ac:dyDescent="0.2">
      <c r="E2313" s="322"/>
    </row>
    <row r="2314" spans="5:5" x14ac:dyDescent="0.2">
      <c r="E2314" s="322"/>
    </row>
    <row r="2315" spans="5:5" x14ac:dyDescent="0.2">
      <c r="E2315" s="322"/>
    </row>
    <row r="2316" spans="5:5" x14ac:dyDescent="0.2">
      <c r="E2316" s="322"/>
    </row>
    <row r="2317" spans="5:5" x14ac:dyDescent="0.2">
      <c r="E2317" s="322"/>
    </row>
    <row r="2318" spans="5:5" x14ac:dyDescent="0.2">
      <c r="E2318" s="322"/>
    </row>
    <row r="2319" spans="5:5" x14ac:dyDescent="0.2">
      <c r="E2319" s="322"/>
    </row>
    <row r="2320" spans="5:5" x14ac:dyDescent="0.2">
      <c r="E2320" s="322"/>
    </row>
    <row r="2321" spans="5:5" x14ac:dyDescent="0.2">
      <c r="E2321" s="322"/>
    </row>
    <row r="2322" spans="5:5" x14ac:dyDescent="0.2">
      <c r="E2322" s="322"/>
    </row>
    <row r="2323" spans="5:5" x14ac:dyDescent="0.2">
      <c r="E2323" s="322"/>
    </row>
    <row r="2324" spans="5:5" x14ac:dyDescent="0.2">
      <c r="E2324" s="322"/>
    </row>
    <row r="2325" spans="5:5" x14ac:dyDescent="0.2">
      <c r="E2325" s="322"/>
    </row>
    <row r="2326" spans="5:5" x14ac:dyDescent="0.2">
      <c r="E2326" s="322"/>
    </row>
    <row r="2327" spans="5:5" x14ac:dyDescent="0.2">
      <c r="E2327" s="322"/>
    </row>
    <row r="2328" spans="5:5" x14ac:dyDescent="0.2">
      <c r="E2328" s="322"/>
    </row>
    <row r="2329" spans="5:5" x14ac:dyDescent="0.2">
      <c r="E2329" s="322"/>
    </row>
    <row r="2330" spans="5:5" x14ac:dyDescent="0.2">
      <c r="E2330" s="322"/>
    </row>
    <row r="2331" spans="5:5" x14ac:dyDescent="0.2">
      <c r="E2331" s="322"/>
    </row>
    <row r="2332" spans="5:5" x14ac:dyDescent="0.2">
      <c r="E2332" s="322"/>
    </row>
    <row r="2333" spans="5:5" x14ac:dyDescent="0.2">
      <c r="E2333" s="322"/>
    </row>
    <row r="2334" spans="5:5" x14ac:dyDescent="0.2">
      <c r="E2334" s="322"/>
    </row>
    <row r="2335" spans="5:5" x14ac:dyDescent="0.2">
      <c r="E2335" s="322"/>
    </row>
    <row r="2336" spans="5:5" x14ac:dyDescent="0.2">
      <c r="E2336" s="322"/>
    </row>
    <row r="2337" spans="5:5" x14ac:dyDescent="0.2">
      <c r="E2337" s="322"/>
    </row>
    <row r="2338" spans="5:5" x14ac:dyDescent="0.2">
      <c r="E2338" s="322"/>
    </row>
    <row r="2339" spans="5:5" x14ac:dyDescent="0.2">
      <c r="E2339" s="322"/>
    </row>
    <row r="2340" spans="5:5" x14ac:dyDescent="0.2">
      <c r="E2340" s="322"/>
    </row>
    <row r="2341" spans="5:5" x14ac:dyDescent="0.2">
      <c r="E2341" s="322"/>
    </row>
    <row r="2342" spans="5:5" x14ac:dyDescent="0.2">
      <c r="E2342" s="322"/>
    </row>
    <row r="2343" spans="5:5" x14ac:dyDescent="0.2">
      <c r="E2343" s="322"/>
    </row>
    <row r="2344" spans="5:5" x14ac:dyDescent="0.2">
      <c r="E2344" s="322"/>
    </row>
    <row r="2345" spans="5:5" x14ac:dyDescent="0.2">
      <c r="E2345" s="322"/>
    </row>
    <row r="2346" spans="5:5" x14ac:dyDescent="0.2">
      <c r="E2346" s="322"/>
    </row>
    <row r="2347" spans="5:5" x14ac:dyDescent="0.2">
      <c r="E2347" s="322"/>
    </row>
    <row r="2348" spans="5:5" x14ac:dyDescent="0.2">
      <c r="E2348" s="322"/>
    </row>
    <row r="2349" spans="5:5" x14ac:dyDescent="0.2">
      <c r="E2349" s="322"/>
    </row>
    <row r="2350" spans="5:5" x14ac:dyDescent="0.2">
      <c r="E2350" s="322"/>
    </row>
    <row r="2351" spans="5:5" x14ac:dyDescent="0.2">
      <c r="E2351" s="322"/>
    </row>
    <row r="2352" spans="5:5" x14ac:dyDescent="0.2">
      <c r="E2352" s="322"/>
    </row>
    <row r="2353" spans="5:5" x14ac:dyDescent="0.2">
      <c r="E2353" s="322"/>
    </row>
    <row r="2354" spans="5:5" x14ac:dyDescent="0.2">
      <c r="E2354" s="322"/>
    </row>
    <row r="2355" spans="5:5" x14ac:dyDescent="0.2">
      <c r="E2355" s="322"/>
    </row>
    <row r="2356" spans="5:5" x14ac:dyDescent="0.2">
      <c r="E2356" s="322"/>
    </row>
    <row r="2357" spans="5:5" x14ac:dyDescent="0.2">
      <c r="E2357" s="322"/>
    </row>
    <row r="2358" spans="5:5" x14ac:dyDescent="0.2">
      <c r="E2358" s="322"/>
    </row>
    <row r="2359" spans="5:5" x14ac:dyDescent="0.2">
      <c r="E2359" s="322"/>
    </row>
    <row r="2360" spans="5:5" x14ac:dyDescent="0.2">
      <c r="E2360" s="322"/>
    </row>
    <row r="2361" spans="5:5" x14ac:dyDescent="0.2">
      <c r="E2361" s="322"/>
    </row>
    <row r="2362" spans="5:5" x14ac:dyDescent="0.2">
      <c r="E2362" s="322"/>
    </row>
    <row r="2363" spans="5:5" x14ac:dyDescent="0.2">
      <c r="E2363" s="322"/>
    </row>
    <row r="2364" spans="5:5" x14ac:dyDescent="0.2">
      <c r="E2364" s="322"/>
    </row>
    <row r="2365" spans="5:5" x14ac:dyDescent="0.2">
      <c r="E2365" s="322"/>
    </row>
    <row r="2366" spans="5:5" x14ac:dyDescent="0.2">
      <c r="E2366" s="322"/>
    </row>
    <row r="2367" spans="5:5" x14ac:dyDescent="0.2">
      <c r="E2367" s="322"/>
    </row>
    <row r="2368" spans="5:5" x14ac:dyDescent="0.2">
      <c r="E2368" s="322"/>
    </row>
    <row r="2369" spans="5:5" x14ac:dyDescent="0.2">
      <c r="E2369" s="322"/>
    </row>
    <row r="2370" spans="5:5" x14ac:dyDescent="0.2">
      <c r="E2370" s="322"/>
    </row>
    <row r="2371" spans="5:5" x14ac:dyDescent="0.2">
      <c r="E2371" s="322"/>
    </row>
    <row r="2372" spans="5:5" x14ac:dyDescent="0.2">
      <c r="E2372" s="322"/>
    </row>
    <row r="2373" spans="5:5" x14ac:dyDescent="0.2">
      <c r="E2373" s="322"/>
    </row>
    <row r="2374" spans="5:5" x14ac:dyDescent="0.2">
      <c r="E2374" s="322"/>
    </row>
    <row r="2375" spans="5:5" x14ac:dyDescent="0.2">
      <c r="E2375" s="322"/>
    </row>
    <row r="2376" spans="5:5" x14ac:dyDescent="0.2">
      <c r="E2376" s="322"/>
    </row>
    <row r="2377" spans="5:5" x14ac:dyDescent="0.2">
      <c r="E2377" s="322"/>
    </row>
    <row r="2378" spans="5:5" x14ac:dyDescent="0.2">
      <c r="E2378" s="322"/>
    </row>
    <row r="2379" spans="5:5" x14ac:dyDescent="0.2">
      <c r="E2379" s="322"/>
    </row>
    <row r="2380" spans="5:5" x14ac:dyDescent="0.2">
      <c r="E2380" s="322"/>
    </row>
    <row r="2381" spans="5:5" x14ac:dyDescent="0.2">
      <c r="E2381" s="322"/>
    </row>
    <row r="2382" spans="5:5" x14ac:dyDescent="0.2">
      <c r="E2382" s="322"/>
    </row>
    <row r="2383" spans="5:5" x14ac:dyDescent="0.2">
      <c r="E2383" s="322"/>
    </row>
    <row r="2384" spans="5:5" x14ac:dyDescent="0.2">
      <c r="E2384" s="322"/>
    </row>
    <row r="2385" spans="5:5" x14ac:dyDescent="0.2">
      <c r="E2385" s="322"/>
    </row>
    <row r="2386" spans="5:5" x14ac:dyDescent="0.2">
      <c r="E2386" s="322"/>
    </row>
    <row r="2387" spans="5:5" x14ac:dyDescent="0.2">
      <c r="E2387" s="322"/>
    </row>
    <row r="2388" spans="5:5" x14ac:dyDescent="0.2">
      <c r="E2388" s="322"/>
    </row>
    <row r="2389" spans="5:5" x14ac:dyDescent="0.2">
      <c r="E2389" s="322"/>
    </row>
    <row r="2390" spans="5:5" x14ac:dyDescent="0.2">
      <c r="E2390" s="322"/>
    </row>
    <row r="2391" spans="5:5" x14ac:dyDescent="0.2">
      <c r="E2391" s="322"/>
    </row>
    <row r="2392" spans="5:5" x14ac:dyDescent="0.2">
      <c r="E2392" s="322"/>
    </row>
    <row r="2393" spans="5:5" x14ac:dyDescent="0.2">
      <c r="E2393" s="322"/>
    </row>
    <row r="2394" spans="5:5" x14ac:dyDescent="0.2">
      <c r="E2394" s="322"/>
    </row>
    <row r="2395" spans="5:5" x14ac:dyDescent="0.2">
      <c r="E2395" s="322"/>
    </row>
    <row r="2396" spans="5:5" x14ac:dyDescent="0.2">
      <c r="E2396" s="322"/>
    </row>
    <row r="2397" spans="5:5" x14ac:dyDescent="0.2">
      <c r="E2397" s="322"/>
    </row>
    <row r="2398" spans="5:5" x14ac:dyDescent="0.2">
      <c r="E2398" s="322"/>
    </row>
    <row r="2399" spans="5:5" x14ac:dyDescent="0.2">
      <c r="E2399" s="322"/>
    </row>
    <row r="2400" spans="5:5" x14ac:dyDescent="0.2">
      <c r="E2400" s="322"/>
    </row>
    <row r="2401" spans="5:5" x14ac:dyDescent="0.2">
      <c r="E2401" s="322"/>
    </row>
    <row r="2402" spans="5:5" x14ac:dyDescent="0.2">
      <c r="E2402" s="322"/>
    </row>
    <row r="2403" spans="5:5" x14ac:dyDescent="0.2">
      <c r="E2403" s="322"/>
    </row>
    <row r="2404" spans="5:5" x14ac:dyDescent="0.2">
      <c r="E2404" s="322"/>
    </row>
    <row r="2405" spans="5:5" x14ac:dyDescent="0.2">
      <c r="E2405" s="322"/>
    </row>
    <row r="2406" spans="5:5" x14ac:dyDescent="0.2">
      <c r="E2406" s="322"/>
    </row>
    <row r="2407" spans="5:5" x14ac:dyDescent="0.2">
      <c r="E2407" s="322"/>
    </row>
    <row r="2408" spans="5:5" x14ac:dyDescent="0.2">
      <c r="E2408" s="322"/>
    </row>
    <row r="2409" spans="5:5" x14ac:dyDescent="0.2">
      <c r="E2409" s="322"/>
    </row>
    <row r="2410" spans="5:5" x14ac:dyDescent="0.2">
      <c r="E2410" s="322"/>
    </row>
    <row r="2411" spans="5:5" x14ac:dyDescent="0.2">
      <c r="E2411" s="322"/>
    </row>
    <row r="2412" spans="5:5" x14ac:dyDescent="0.2">
      <c r="E2412" s="322"/>
    </row>
    <row r="2413" spans="5:5" x14ac:dyDescent="0.2">
      <c r="E2413" s="322"/>
    </row>
    <row r="2414" spans="5:5" x14ac:dyDescent="0.2">
      <c r="E2414" s="322"/>
    </row>
    <row r="2415" spans="5:5" x14ac:dyDescent="0.2">
      <c r="E2415" s="322"/>
    </row>
    <row r="2416" spans="5:5" x14ac:dyDescent="0.2">
      <c r="E2416" s="322"/>
    </row>
    <row r="2417" spans="5:5" x14ac:dyDescent="0.2">
      <c r="E2417" s="322"/>
    </row>
    <row r="2418" spans="5:5" x14ac:dyDescent="0.2">
      <c r="E2418" s="322"/>
    </row>
    <row r="2419" spans="5:5" x14ac:dyDescent="0.2">
      <c r="E2419" s="322"/>
    </row>
    <row r="2420" spans="5:5" x14ac:dyDescent="0.2">
      <c r="E2420" s="322"/>
    </row>
    <row r="2421" spans="5:5" x14ac:dyDescent="0.2">
      <c r="E2421" s="322"/>
    </row>
    <row r="2422" spans="5:5" x14ac:dyDescent="0.2">
      <c r="E2422" s="322"/>
    </row>
    <row r="2423" spans="5:5" x14ac:dyDescent="0.2">
      <c r="E2423" s="322"/>
    </row>
    <row r="2424" spans="5:5" x14ac:dyDescent="0.2">
      <c r="E2424" s="322"/>
    </row>
    <row r="2425" spans="5:5" x14ac:dyDescent="0.2">
      <c r="E2425" s="322"/>
    </row>
    <row r="2426" spans="5:5" x14ac:dyDescent="0.2">
      <c r="E2426" s="322"/>
    </row>
    <row r="2427" spans="5:5" x14ac:dyDescent="0.2">
      <c r="E2427" s="322"/>
    </row>
    <row r="2428" spans="5:5" x14ac:dyDescent="0.2">
      <c r="E2428" s="322"/>
    </row>
    <row r="2429" spans="5:5" x14ac:dyDescent="0.2">
      <c r="E2429" s="322"/>
    </row>
    <row r="2430" spans="5:5" x14ac:dyDescent="0.2">
      <c r="E2430" s="322"/>
    </row>
    <row r="2431" spans="5:5" x14ac:dyDescent="0.2">
      <c r="E2431" s="322"/>
    </row>
    <row r="2432" spans="5:5" x14ac:dyDescent="0.2">
      <c r="E2432" s="322"/>
    </row>
    <row r="2433" spans="5:5" x14ac:dyDescent="0.2">
      <c r="E2433" s="322"/>
    </row>
    <row r="2434" spans="5:5" x14ac:dyDescent="0.2">
      <c r="E2434" s="322"/>
    </row>
    <row r="2435" spans="5:5" x14ac:dyDescent="0.2">
      <c r="E2435" s="322"/>
    </row>
    <row r="2436" spans="5:5" x14ac:dyDescent="0.2">
      <c r="E2436" s="322"/>
    </row>
    <row r="2437" spans="5:5" x14ac:dyDescent="0.2">
      <c r="E2437" s="322"/>
    </row>
    <row r="2438" spans="5:5" x14ac:dyDescent="0.2">
      <c r="E2438" s="322"/>
    </row>
    <row r="2439" spans="5:5" x14ac:dyDescent="0.2">
      <c r="E2439" s="322"/>
    </row>
    <row r="2440" spans="5:5" x14ac:dyDescent="0.2">
      <c r="E2440" s="322"/>
    </row>
    <row r="2441" spans="5:5" x14ac:dyDescent="0.2">
      <c r="E2441" s="322"/>
    </row>
    <row r="2442" spans="5:5" x14ac:dyDescent="0.2">
      <c r="E2442" s="322"/>
    </row>
    <row r="2443" spans="5:5" x14ac:dyDescent="0.2">
      <c r="E2443" s="322"/>
    </row>
    <row r="2444" spans="5:5" x14ac:dyDescent="0.2">
      <c r="E2444" s="322"/>
    </row>
    <row r="2445" spans="5:5" x14ac:dyDescent="0.2">
      <c r="E2445" s="322"/>
    </row>
    <row r="2446" spans="5:5" x14ac:dyDescent="0.2">
      <c r="E2446" s="322"/>
    </row>
    <row r="2447" spans="5:5" x14ac:dyDescent="0.2">
      <c r="E2447" s="322"/>
    </row>
    <row r="2448" spans="5:5" x14ac:dyDescent="0.2">
      <c r="E2448" s="322"/>
    </row>
    <row r="2449" spans="5:5" x14ac:dyDescent="0.2">
      <c r="E2449" s="322"/>
    </row>
    <row r="2450" spans="5:5" x14ac:dyDescent="0.2">
      <c r="E2450" s="322"/>
    </row>
    <row r="2451" spans="5:5" x14ac:dyDescent="0.2">
      <c r="E2451" s="322"/>
    </row>
    <row r="2452" spans="5:5" x14ac:dyDescent="0.2">
      <c r="E2452" s="322"/>
    </row>
    <row r="2453" spans="5:5" x14ac:dyDescent="0.2">
      <c r="E2453" s="322"/>
    </row>
    <row r="2454" spans="5:5" x14ac:dyDescent="0.2">
      <c r="E2454" s="322"/>
    </row>
    <row r="2455" spans="5:5" x14ac:dyDescent="0.2">
      <c r="E2455" s="322"/>
    </row>
    <row r="2456" spans="5:5" x14ac:dyDescent="0.2">
      <c r="E2456" s="322"/>
    </row>
    <row r="2457" spans="5:5" x14ac:dyDescent="0.2">
      <c r="E2457" s="322"/>
    </row>
    <row r="2458" spans="5:5" x14ac:dyDescent="0.2">
      <c r="E2458" s="322"/>
    </row>
    <row r="2459" spans="5:5" x14ac:dyDescent="0.2">
      <c r="E2459" s="322"/>
    </row>
    <row r="2460" spans="5:5" x14ac:dyDescent="0.2">
      <c r="E2460" s="322"/>
    </row>
    <row r="2461" spans="5:5" x14ac:dyDescent="0.2">
      <c r="E2461" s="322"/>
    </row>
    <row r="2462" spans="5:5" x14ac:dyDescent="0.2">
      <c r="E2462" s="322"/>
    </row>
    <row r="2463" spans="5:5" x14ac:dyDescent="0.2">
      <c r="E2463" s="322"/>
    </row>
    <row r="2464" spans="5:5" x14ac:dyDescent="0.2">
      <c r="E2464" s="322"/>
    </row>
    <row r="2465" spans="5:5" x14ac:dyDescent="0.2">
      <c r="E2465" s="322"/>
    </row>
    <row r="2466" spans="5:5" x14ac:dyDescent="0.2">
      <c r="E2466" s="322"/>
    </row>
    <row r="2467" spans="5:5" x14ac:dyDescent="0.2">
      <c r="E2467" s="322"/>
    </row>
    <row r="2468" spans="5:5" x14ac:dyDescent="0.2">
      <c r="E2468" s="322"/>
    </row>
    <row r="2469" spans="5:5" x14ac:dyDescent="0.2">
      <c r="E2469" s="322"/>
    </row>
    <row r="2470" spans="5:5" x14ac:dyDescent="0.2">
      <c r="E2470" s="322"/>
    </row>
    <row r="2471" spans="5:5" x14ac:dyDescent="0.2">
      <c r="E2471" s="322"/>
    </row>
    <row r="2472" spans="5:5" x14ac:dyDescent="0.2">
      <c r="E2472" s="322"/>
    </row>
    <row r="2473" spans="5:5" x14ac:dyDescent="0.2">
      <c r="E2473" s="322"/>
    </row>
    <row r="2474" spans="5:5" x14ac:dyDescent="0.2">
      <c r="E2474" s="322"/>
    </row>
    <row r="2475" spans="5:5" x14ac:dyDescent="0.2">
      <c r="E2475" s="322"/>
    </row>
    <row r="2476" spans="5:5" x14ac:dyDescent="0.2">
      <c r="E2476" s="322"/>
    </row>
    <row r="2477" spans="5:5" x14ac:dyDescent="0.2">
      <c r="E2477" s="322"/>
    </row>
    <row r="2478" spans="5:5" x14ac:dyDescent="0.2">
      <c r="E2478" s="322"/>
    </row>
    <row r="2479" spans="5:5" x14ac:dyDescent="0.2">
      <c r="E2479" s="322"/>
    </row>
    <row r="2480" spans="5:5" x14ac:dyDescent="0.2">
      <c r="E2480" s="322"/>
    </row>
    <row r="2481" spans="5:5" x14ac:dyDescent="0.2">
      <c r="E2481" s="322"/>
    </row>
    <row r="2482" spans="5:5" x14ac:dyDescent="0.2">
      <c r="E2482" s="322"/>
    </row>
    <row r="2483" spans="5:5" x14ac:dyDescent="0.2">
      <c r="E2483" s="322"/>
    </row>
    <row r="2484" spans="5:5" x14ac:dyDescent="0.2">
      <c r="E2484" s="322"/>
    </row>
    <row r="2485" spans="5:5" x14ac:dyDescent="0.2">
      <c r="E2485" s="322"/>
    </row>
    <row r="2486" spans="5:5" x14ac:dyDescent="0.2">
      <c r="E2486" s="322"/>
    </row>
    <row r="2487" spans="5:5" x14ac:dyDescent="0.2">
      <c r="E2487" s="322"/>
    </row>
    <row r="2488" spans="5:5" x14ac:dyDescent="0.2">
      <c r="E2488" s="322"/>
    </row>
    <row r="2489" spans="5:5" x14ac:dyDescent="0.2">
      <c r="E2489" s="322"/>
    </row>
    <row r="2490" spans="5:5" x14ac:dyDescent="0.2">
      <c r="E2490" s="322"/>
    </row>
    <row r="2491" spans="5:5" x14ac:dyDescent="0.2">
      <c r="E2491" s="322"/>
    </row>
    <row r="2492" spans="5:5" x14ac:dyDescent="0.2">
      <c r="E2492" s="322"/>
    </row>
    <row r="2493" spans="5:5" x14ac:dyDescent="0.2">
      <c r="E2493" s="322"/>
    </row>
    <row r="2494" spans="5:5" x14ac:dyDescent="0.2">
      <c r="E2494" s="322"/>
    </row>
    <row r="2495" spans="5:5" x14ac:dyDescent="0.2">
      <c r="E2495" s="322"/>
    </row>
    <row r="2496" spans="5:5" x14ac:dyDescent="0.2">
      <c r="E2496" s="322"/>
    </row>
    <row r="2497" spans="5:5" x14ac:dyDescent="0.2">
      <c r="E2497" s="322"/>
    </row>
    <row r="2498" spans="5:5" x14ac:dyDescent="0.2">
      <c r="E2498" s="322"/>
    </row>
    <row r="2499" spans="5:5" x14ac:dyDescent="0.2">
      <c r="E2499" s="322"/>
    </row>
    <row r="2500" spans="5:5" x14ac:dyDescent="0.2">
      <c r="E2500" s="322"/>
    </row>
    <row r="2501" spans="5:5" x14ac:dyDescent="0.2">
      <c r="E2501" s="322"/>
    </row>
    <row r="2502" spans="5:5" x14ac:dyDescent="0.2">
      <c r="E2502" s="322"/>
    </row>
    <row r="2503" spans="5:5" x14ac:dyDescent="0.2">
      <c r="E2503" s="322"/>
    </row>
    <row r="2504" spans="5:5" x14ac:dyDescent="0.2">
      <c r="E2504" s="322"/>
    </row>
    <row r="2505" spans="5:5" x14ac:dyDescent="0.2">
      <c r="E2505" s="322"/>
    </row>
    <row r="2506" spans="5:5" x14ac:dyDescent="0.2">
      <c r="E2506" s="322"/>
    </row>
    <row r="2507" spans="5:5" x14ac:dyDescent="0.2">
      <c r="E2507" s="322"/>
    </row>
    <row r="2508" spans="5:5" x14ac:dyDescent="0.2">
      <c r="E2508" s="322"/>
    </row>
    <row r="2509" spans="5:5" x14ac:dyDescent="0.2">
      <c r="E2509" s="322"/>
    </row>
    <row r="2510" spans="5:5" x14ac:dyDescent="0.2">
      <c r="E2510" s="322"/>
    </row>
    <row r="2511" spans="5:5" x14ac:dyDescent="0.2">
      <c r="E2511" s="322"/>
    </row>
    <row r="2512" spans="5:5" x14ac:dyDescent="0.2">
      <c r="E2512" s="322"/>
    </row>
    <row r="2513" spans="5:5" x14ac:dyDescent="0.2">
      <c r="E2513" s="322"/>
    </row>
    <row r="2514" spans="5:5" x14ac:dyDescent="0.2">
      <c r="E2514" s="322"/>
    </row>
    <row r="2515" spans="5:5" x14ac:dyDescent="0.2">
      <c r="E2515" s="322"/>
    </row>
    <row r="2516" spans="5:5" x14ac:dyDescent="0.2">
      <c r="E2516" s="322"/>
    </row>
    <row r="2517" spans="5:5" x14ac:dyDescent="0.2">
      <c r="E2517" s="322"/>
    </row>
    <row r="2518" spans="5:5" x14ac:dyDescent="0.2">
      <c r="E2518" s="322"/>
    </row>
    <row r="2519" spans="5:5" x14ac:dyDescent="0.2">
      <c r="E2519" s="322"/>
    </row>
    <row r="2520" spans="5:5" x14ac:dyDescent="0.2">
      <c r="E2520" s="322"/>
    </row>
    <row r="2521" spans="5:5" x14ac:dyDescent="0.2">
      <c r="E2521" s="322"/>
    </row>
    <row r="2522" spans="5:5" x14ac:dyDescent="0.2">
      <c r="E2522" s="322"/>
    </row>
    <row r="2523" spans="5:5" x14ac:dyDescent="0.2">
      <c r="E2523" s="322"/>
    </row>
    <row r="2524" spans="5:5" x14ac:dyDescent="0.2">
      <c r="E2524" s="322"/>
    </row>
    <row r="2525" spans="5:5" x14ac:dyDescent="0.2">
      <c r="E2525" s="322"/>
    </row>
    <row r="2526" spans="5:5" x14ac:dyDescent="0.2">
      <c r="E2526" s="322"/>
    </row>
    <row r="2527" spans="5:5" x14ac:dyDescent="0.2">
      <c r="E2527" s="322"/>
    </row>
    <row r="2528" spans="5:5" x14ac:dyDescent="0.2">
      <c r="E2528" s="322"/>
    </row>
    <row r="2529" spans="5:5" x14ac:dyDescent="0.2">
      <c r="E2529" s="322"/>
    </row>
    <row r="2530" spans="5:5" x14ac:dyDescent="0.2">
      <c r="E2530" s="322"/>
    </row>
    <row r="2531" spans="5:5" x14ac:dyDescent="0.2">
      <c r="E2531" s="322"/>
    </row>
    <row r="2532" spans="5:5" x14ac:dyDescent="0.2">
      <c r="E2532" s="322"/>
    </row>
    <row r="2533" spans="5:5" x14ac:dyDescent="0.2">
      <c r="E2533" s="322"/>
    </row>
    <row r="2534" spans="5:5" x14ac:dyDescent="0.2">
      <c r="E2534" s="322"/>
    </row>
    <row r="2535" spans="5:5" x14ac:dyDescent="0.2">
      <c r="E2535" s="322"/>
    </row>
    <row r="2536" spans="5:5" x14ac:dyDescent="0.2">
      <c r="E2536" s="322"/>
    </row>
    <row r="2537" spans="5:5" x14ac:dyDescent="0.2">
      <c r="E2537" s="322"/>
    </row>
    <row r="2538" spans="5:5" x14ac:dyDescent="0.2">
      <c r="E2538" s="322"/>
    </row>
    <row r="2539" spans="5:5" x14ac:dyDescent="0.2">
      <c r="E2539" s="322"/>
    </row>
    <row r="2540" spans="5:5" x14ac:dyDescent="0.2">
      <c r="E2540" s="322"/>
    </row>
    <row r="2541" spans="5:5" x14ac:dyDescent="0.2">
      <c r="E2541" s="322"/>
    </row>
    <row r="2542" spans="5:5" x14ac:dyDescent="0.2">
      <c r="E2542" s="322"/>
    </row>
    <row r="2543" spans="5:5" x14ac:dyDescent="0.2">
      <c r="E2543" s="322"/>
    </row>
    <row r="2544" spans="5:5" x14ac:dyDescent="0.2">
      <c r="E2544" s="322"/>
    </row>
    <row r="2545" spans="5:5" x14ac:dyDescent="0.2">
      <c r="E2545" s="322"/>
    </row>
    <row r="2546" spans="5:5" x14ac:dyDescent="0.2">
      <c r="E2546" s="322"/>
    </row>
    <row r="2547" spans="5:5" x14ac:dyDescent="0.2">
      <c r="E2547" s="322"/>
    </row>
    <row r="2548" spans="5:5" x14ac:dyDescent="0.2">
      <c r="E2548" s="322"/>
    </row>
    <row r="2549" spans="5:5" x14ac:dyDescent="0.2">
      <c r="E2549" s="322"/>
    </row>
    <row r="2550" spans="5:5" x14ac:dyDescent="0.2">
      <c r="E2550" s="322"/>
    </row>
    <row r="2551" spans="5:5" x14ac:dyDescent="0.2">
      <c r="E2551" s="322"/>
    </row>
    <row r="2552" spans="5:5" x14ac:dyDescent="0.2">
      <c r="E2552" s="322"/>
    </row>
    <row r="2553" spans="5:5" x14ac:dyDescent="0.2">
      <c r="E2553" s="322"/>
    </row>
    <row r="2554" spans="5:5" x14ac:dyDescent="0.2">
      <c r="E2554" s="322"/>
    </row>
    <row r="2555" spans="5:5" x14ac:dyDescent="0.2">
      <c r="E2555" s="322"/>
    </row>
    <row r="2556" spans="5:5" x14ac:dyDescent="0.2">
      <c r="E2556" s="322"/>
    </row>
    <row r="2557" spans="5:5" x14ac:dyDescent="0.2">
      <c r="E2557" s="322"/>
    </row>
    <row r="2558" spans="5:5" x14ac:dyDescent="0.2">
      <c r="E2558" s="322"/>
    </row>
    <row r="2559" spans="5:5" x14ac:dyDescent="0.2">
      <c r="E2559" s="322"/>
    </row>
    <row r="2560" spans="5:5" x14ac:dyDescent="0.2">
      <c r="E2560" s="322"/>
    </row>
    <row r="2561" spans="5:5" x14ac:dyDescent="0.2">
      <c r="E2561" s="322"/>
    </row>
    <row r="2562" spans="5:5" x14ac:dyDescent="0.2">
      <c r="E2562" s="322"/>
    </row>
    <row r="2563" spans="5:5" x14ac:dyDescent="0.2">
      <c r="E2563" s="322"/>
    </row>
    <row r="2564" spans="5:5" x14ac:dyDescent="0.2">
      <c r="E2564" s="322"/>
    </row>
    <row r="2565" spans="5:5" x14ac:dyDescent="0.2">
      <c r="E2565" s="322"/>
    </row>
    <row r="2566" spans="5:5" x14ac:dyDescent="0.2">
      <c r="E2566" s="322"/>
    </row>
    <row r="2567" spans="5:5" x14ac:dyDescent="0.2">
      <c r="E2567" s="322"/>
    </row>
    <row r="2568" spans="5:5" x14ac:dyDescent="0.2">
      <c r="E2568" s="322"/>
    </row>
    <row r="2569" spans="5:5" x14ac:dyDescent="0.2">
      <c r="E2569" s="322"/>
    </row>
    <row r="2570" spans="5:5" x14ac:dyDescent="0.2">
      <c r="E2570" s="322"/>
    </row>
    <row r="2571" spans="5:5" x14ac:dyDescent="0.2">
      <c r="E2571" s="322"/>
    </row>
    <row r="2572" spans="5:5" x14ac:dyDescent="0.2">
      <c r="E2572" s="322"/>
    </row>
    <row r="2573" spans="5:5" x14ac:dyDescent="0.2">
      <c r="E2573" s="322"/>
    </row>
    <row r="2574" spans="5:5" x14ac:dyDescent="0.2">
      <c r="E2574" s="322"/>
    </row>
    <row r="2575" spans="5:5" x14ac:dyDescent="0.2">
      <c r="E2575" s="322"/>
    </row>
    <row r="2576" spans="5:5" x14ac:dyDescent="0.2">
      <c r="E2576" s="322"/>
    </row>
    <row r="2577" spans="5:5" x14ac:dyDescent="0.2">
      <c r="E2577" s="322"/>
    </row>
    <row r="2578" spans="5:5" x14ac:dyDescent="0.2">
      <c r="E2578" s="322"/>
    </row>
    <row r="2579" spans="5:5" x14ac:dyDescent="0.2">
      <c r="E2579" s="322"/>
    </row>
    <row r="2580" spans="5:5" x14ac:dyDescent="0.2">
      <c r="E2580" s="322"/>
    </row>
    <row r="2581" spans="5:5" x14ac:dyDescent="0.2">
      <c r="E2581" s="322"/>
    </row>
    <row r="2582" spans="5:5" x14ac:dyDescent="0.2">
      <c r="E2582" s="322"/>
    </row>
    <row r="2583" spans="5:5" x14ac:dyDescent="0.2">
      <c r="E2583" s="322"/>
    </row>
    <row r="2584" spans="5:5" x14ac:dyDescent="0.2">
      <c r="E2584" s="322"/>
    </row>
    <row r="2585" spans="5:5" x14ac:dyDescent="0.2">
      <c r="E2585" s="322"/>
    </row>
    <row r="2586" spans="5:5" x14ac:dyDescent="0.2">
      <c r="E2586" s="322"/>
    </row>
    <row r="2587" spans="5:5" x14ac:dyDescent="0.2">
      <c r="E2587" s="322"/>
    </row>
    <row r="2588" spans="5:5" x14ac:dyDescent="0.2">
      <c r="E2588" s="322"/>
    </row>
    <row r="2589" spans="5:5" x14ac:dyDescent="0.2">
      <c r="E2589" s="322"/>
    </row>
    <row r="2590" spans="5:5" x14ac:dyDescent="0.2">
      <c r="E2590" s="322"/>
    </row>
    <row r="2591" spans="5:5" x14ac:dyDescent="0.2">
      <c r="E2591" s="322"/>
    </row>
    <row r="2592" spans="5:5" x14ac:dyDescent="0.2">
      <c r="E2592" s="322"/>
    </row>
    <row r="2593" spans="5:5" x14ac:dyDescent="0.2">
      <c r="E2593" s="322"/>
    </row>
    <row r="2594" spans="5:5" x14ac:dyDescent="0.2">
      <c r="E2594" s="322"/>
    </row>
    <row r="2595" spans="5:5" x14ac:dyDescent="0.2">
      <c r="E2595" s="322"/>
    </row>
    <row r="2596" spans="5:5" x14ac:dyDescent="0.2">
      <c r="E2596" s="322"/>
    </row>
    <row r="2597" spans="5:5" x14ac:dyDescent="0.2">
      <c r="E2597" s="322"/>
    </row>
    <row r="2598" spans="5:5" x14ac:dyDescent="0.2">
      <c r="E2598" s="322"/>
    </row>
    <row r="2599" spans="5:5" x14ac:dyDescent="0.2">
      <c r="E2599" s="322"/>
    </row>
    <row r="2600" spans="5:5" x14ac:dyDescent="0.2">
      <c r="E2600" s="322"/>
    </row>
    <row r="2601" spans="5:5" x14ac:dyDescent="0.2">
      <c r="E2601" s="322"/>
    </row>
    <row r="2602" spans="5:5" x14ac:dyDescent="0.2">
      <c r="E2602" s="322"/>
    </row>
    <row r="2603" spans="5:5" x14ac:dyDescent="0.2">
      <c r="E2603" s="322"/>
    </row>
    <row r="2604" spans="5:5" x14ac:dyDescent="0.2">
      <c r="E2604" s="322"/>
    </row>
    <row r="2605" spans="5:5" x14ac:dyDescent="0.2">
      <c r="E2605" s="322"/>
    </row>
    <row r="2606" spans="5:5" x14ac:dyDescent="0.2">
      <c r="E2606" s="322"/>
    </row>
    <row r="2607" spans="5:5" x14ac:dyDescent="0.2">
      <c r="E2607" s="322"/>
    </row>
    <row r="2608" spans="5:5" x14ac:dyDescent="0.2">
      <c r="E2608" s="322"/>
    </row>
    <row r="2609" spans="5:5" x14ac:dyDescent="0.2">
      <c r="E2609" s="322"/>
    </row>
    <row r="2610" spans="5:5" x14ac:dyDescent="0.2">
      <c r="E2610" s="322"/>
    </row>
    <row r="2611" spans="5:5" x14ac:dyDescent="0.2">
      <c r="E2611" s="322"/>
    </row>
    <row r="2612" spans="5:5" x14ac:dyDescent="0.2">
      <c r="E2612" s="322"/>
    </row>
    <row r="2613" spans="5:5" x14ac:dyDescent="0.2">
      <c r="E2613" s="322"/>
    </row>
    <row r="2614" spans="5:5" x14ac:dyDescent="0.2">
      <c r="E2614" s="322"/>
    </row>
    <row r="2615" spans="5:5" x14ac:dyDescent="0.2">
      <c r="E2615" s="322"/>
    </row>
    <row r="2616" spans="5:5" x14ac:dyDescent="0.2">
      <c r="E2616" s="322"/>
    </row>
    <row r="2617" spans="5:5" x14ac:dyDescent="0.2">
      <c r="E2617" s="322"/>
    </row>
    <row r="2618" spans="5:5" x14ac:dyDescent="0.2">
      <c r="E2618" s="322"/>
    </row>
    <row r="2619" spans="5:5" x14ac:dyDescent="0.2">
      <c r="E2619" s="322"/>
    </row>
    <row r="2620" spans="5:5" x14ac:dyDescent="0.2">
      <c r="E2620" s="322"/>
    </row>
    <row r="2621" spans="5:5" x14ac:dyDescent="0.2">
      <c r="E2621" s="322"/>
    </row>
    <row r="2622" spans="5:5" x14ac:dyDescent="0.2">
      <c r="E2622" s="322"/>
    </row>
    <row r="2623" spans="5:5" x14ac:dyDescent="0.2">
      <c r="E2623" s="322"/>
    </row>
    <row r="2624" spans="5:5" x14ac:dyDescent="0.2">
      <c r="E2624" s="322"/>
    </row>
    <row r="2625" spans="5:5" x14ac:dyDescent="0.2">
      <c r="E2625" s="322"/>
    </row>
    <row r="2626" spans="5:5" x14ac:dyDescent="0.2">
      <c r="E2626" s="322"/>
    </row>
    <row r="2627" spans="5:5" x14ac:dyDescent="0.2">
      <c r="E2627" s="322"/>
    </row>
    <row r="2628" spans="5:5" x14ac:dyDescent="0.2">
      <c r="E2628" s="322"/>
    </row>
    <row r="2629" spans="5:5" x14ac:dyDescent="0.2">
      <c r="E2629" s="322"/>
    </row>
    <row r="2630" spans="5:5" x14ac:dyDescent="0.2">
      <c r="E2630" s="322"/>
    </row>
    <row r="2631" spans="5:5" x14ac:dyDescent="0.2">
      <c r="E2631" s="322"/>
    </row>
    <row r="2632" spans="5:5" x14ac:dyDescent="0.2">
      <c r="E2632" s="322"/>
    </row>
    <row r="2633" spans="5:5" x14ac:dyDescent="0.2">
      <c r="E2633" s="322"/>
    </row>
    <row r="2634" spans="5:5" x14ac:dyDescent="0.2">
      <c r="E2634" s="322"/>
    </row>
    <row r="2635" spans="5:5" x14ac:dyDescent="0.2">
      <c r="E2635" s="322"/>
    </row>
    <row r="2636" spans="5:5" x14ac:dyDescent="0.2">
      <c r="E2636" s="322"/>
    </row>
    <row r="2637" spans="5:5" x14ac:dyDescent="0.2">
      <c r="E2637" s="322"/>
    </row>
    <row r="2638" spans="5:5" x14ac:dyDescent="0.2">
      <c r="E2638" s="322"/>
    </row>
    <row r="2639" spans="5:5" x14ac:dyDescent="0.2">
      <c r="E2639" s="322"/>
    </row>
    <row r="2640" spans="5:5" x14ac:dyDescent="0.2">
      <c r="E2640" s="322"/>
    </row>
    <row r="2641" spans="5:5" x14ac:dyDescent="0.2">
      <c r="E2641" s="322"/>
    </row>
    <row r="2642" spans="5:5" x14ac:dyDescent="0.2">
      <c r="E2642" s="322"/>
    </row>
    <row r="2643" spans="5:5" x14ac:dyDescent="0.2">
      <c r="E2643" s="322"/>
    </row>
    <row r="2644" spans="5:5" x14ac:dyDescent="0.2">
      <c r="E2644" s="322"/>
    </row>
    <row r="2645" spans="5:5" x14ac:dyDescent="0.2">
      <c r="E2645" s="322"/>
    </row>
    <row r="2646" spans="5:5" x14ac:dyDescent="0.2">
      <c r="E2646" s="322"/>
    </row>
    <row r="2647" spans="5:5" x14ac:dyDescent="0.2">
      <c r="E2647" s="322"/>
    </row>
    <row r="2648" spans="5:5" x14ac:dyDescent="0.2">
      <c r="E2648" s="322"/>
    </row>
    <row r="2649" spans="5:5" x14ac:dyDescent="0.2">
      <c r="E2649" s="322"/>
    </row>
    <row r="2650" spans="5:5" x14ac:dyDescent="0.2">
      <c r="E2650" s="322"/>
    </row>
    <row r="2651" spans="5:5" x14ac:dyDescent="0.2">
      <c r="E2651" s="322"/>
    </row>
    <row r="2652" spans="5:5" x14ac:dyDescent="0.2">
      <c r="E2652" s="322"/>
    </row>
    <row r="2653" spans="5:5" x14ac:dyDescent="0.2">
      <c r="E2653" s="322"/>
    </row>
    <row r="2654" spans="5:5" x14ac:dyDescent="0.2">
      <c r="E2654" s="322"/>
    </row>
    <row r="2655" spans="5:5" x14ac:dyDescent="0.2">
      <c r="E2655" s="322"/>
    </row>
    <row r="2656" spans="5:5" x14ac:dyDescent="0.2">
      <c r="E2656" s="322"/>
    </row>
    <row r="2657" spans="5:5" x14ac:dyDescent="0.2">
      <c r="E2657" s="322"/>
    </row>
  </sheetData>
  <sheetProtection sheet="1" formatCells="0" formatColumns="0" formatRows="0" autoFilter="0"/>
  <autoFilter ref="A1:G622" xr:uid="{00000000-0001-0000-1E00-000000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0058B1"/>
  </sheetPr>
  <dimension ref="A1:W48"/>
  <sheetViews>
    <sheetView showGridLines="0" topLeftCell="A6" zoomScale="80" zoomScaleNormal="80" workbookViewId="0">
      <selection activeCell="H7" sqref="H7"/>
    </sheetView>
  </sheetViews>
  <sheetFormatPr defaultColWidth="9.1796875" defaultRowHeight="13.8" x14ac:dyDescent="0.25"/>
  <cols>
    <col min="1" max="2" width="1.6328125" style="131" customWidth="1"/>
    <col min="3" max="3" width="2.6328125" style="132" customWidth="1"/>
    <col min="4" max="4" width="14.6328125" style="131" customWidth="1"/>
    <col min="5" max="5" width="30.6328125" style="131" customWidth="1"/>
    <col min="6" max="6" width="6.6328125" style="131" customWidth="1"/>
    <col min="7" max="7" width="3.6328125" style="133" customWidth="1"/>
    <col min="8" max="8" width="14.6328125" style="131" customWidth="1"/>
    <col min="9" max="9" width="30.6328125" style="131" customWidth="1"/>
    <col min="10" max="10" width="6.6328125" style="131" customWidth="1"/>
    <col min="11" max="11" width="3.6328125" style="131" customWidth="1"/>
    <col min="12" max="15" width="1.6328125" style="131" customWidth="1"/>
    <col min="16" max="16" width="25.6328125" style="131" customWidth="1"/>
    <col min="17" max="21" width="25.6328125" style="134" customWidth="1"/>
    <col min="22" max="22" width="1.6328125" style="134" customWidth="1"/>
    <col min="23" max="23" width="1.6328125" style="131" customWidth="1"/>
    <col min="24" max="16384" width="9.1796875" style="131"/>
  </cols>
  <sheetData>
    <row r="1" spans="1:23" s="25" customFormat="1" ht="11.4" x14ac:dyDescent="0.25">
      <c r="A1" s="20"/>
      <c r="B1" s="20"/>
      <c r="C1" s="21"/>
      <c r="D1" s="20"/>
      <c r="E1" s="20"/>
      <c r="F1" s="20"/>
      <c r="G1" s="22"/>
      <c r="H1" s="20"/>
      <c r="I1" s="22"/>
      <c r="J1" s="22"/>
      <c r="K1" s="22"/>
      <c r="L1" s="20"/>
      <c r="M1" s="20"/>
      <c r="N1" s="20"/>
      <c r="O1" s="20"/>
      <c r="P1" s="20"/>
      <c r="Q1" s="20"/>
      <c r="R1" s="20"/>
      <c r="S1" s="20"/>
      <c r="T1" s="20"/>
      <c r="U1" s="20"/>
      <c r="V1" s="20"/>
      <c r="W1" s="20"/>
    </row>
    <row r="2" spans="1:23" s="33" customFormat="1" ht="10.199999999999999" customHeight="1" x14ac:dyDescent="0.2">
      <c r="A2" s="26"/>
      <c r="B2" s="27"/>
      <c r="C2" s="28"/>
      <c r="D2" s="29"/>
      <c r="E2" s="29"/>
      <c r="F2" s="30"/>
      <c r="G2" s="31"/>
      <c r="H2" s="30"/>
      <c r="I2" s="30"/>
      <c r="J2" s="30"/>
      <c r="K2" s="30"/>
      <c r="L2" s="32"/>
      <c r="M2" s="26"/>
      <c r="N2" s="20"/>
      <c r="O2" s="293"/>
      <c r="P2" s="929" t="str">
        <f>IF(VLOOKUP(CONCATENATE($C$3,"-",41),Languages!$A:$D,1,TRUE)=CONCATENATE($C$3,"-",41),VLOOKUP(CONCATENATE($C$3,"-",41),Languages!$A:$D,Summary!$C$7,TRUE),NA())</f>
        <v>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v>
      </c>
      <c r="Q2" s="929"/>
      <c r="R2" s="929"/>
      <c r="S2" s="929"/>
      <c r="T2" s="929"/>
      <c r="U2" s="929"/>
      <c r="V2" s="929"/>
      <c r="W2" s="20"/>
    </row>
    <row r="3" spans="1:23" s="33" customFormat="1" ht="18" customHeight="1" x14ac:dyDescent="0.2">
      <c r="A3" s="26"/>
      <c r="B3" s="34"/>
      <c r="C3" s="35" t="s">
        <v>357</v>
      </c>
      <c r="E3" s="357" t="s">
        <v>3737</v>
      </c>
      <c r="F3" s="36"/>
      <c r="G3" s="37"/>
      <c r="H3" s="38" t="str">
        <f>IF(VLOOKUP("GEN-SEC",Languages!$A:$D,1,TRUE)="GEN-SEC",VLOOKUP("GEN-SEC",Languages!$A:$D,Summary!$C$7,TRUE),NA())</f>
        <v>Tiedon luokittelu</v>
      </c>
      <c r="I3" s="36"/>
      <c r="J3" s="36"/>
      <c r="K3" s="36"/>
      <c r="L3" s="39"/>
      <c r="M3" s="26"/>
      <c r="N3" s="20"/>
      <c r="O3" s="293"/>
      <c r="P3" s="929"/>
      <c r="Q3" s="929"/>
      <c r="R3" s="929"/>
      <c r="S3" s="929"/>
      <c r="T3" s="929"/>
      <c r="U3" s="929"/>
      <c r="V3" s="929"/>
      <c r="W3" s="20"/>
    </row>
    <row r="4" spans="1:23" s="33" customFormat="1" ht="19.95" customHeight="1" x14ac:dyDescent="0.3">
      <c r="A4" s="26"/>
      <c r="B4" s="34"/>
      <c r="C4" s="40" t="str">
        <f>IF(VLOOKUP($C$3,Languages!$A:$D,1,TRUE)=$C$3,VLOOKUP($C$3,Languages!$A:$D,Summary!$C$7,TRUE),NA())</f>
        <v>Kyberturvallisuuden arviointityökalu</v>
      </c>
      <c r="E4" s="41"/>
      <c r="F4" s="36"/>
      <c r="G4" s="37"/>
      <c r="H4" s="347"/>
      <c r="I4" s="36"/>
      <c r="J4" s="36"/>
      <c r="K4" s="36"/>
      <c r="L4" s="39"/>
      <c r="M4" s="26"/>
      <c r="N4" s="20"/>
      <c r="O4" s="293"/>
      <c r="P4" s="929"/>
      <c r="Q4" s="929"/>
      <c r="R4" s="929"/>
      <c r="S4" s="929"/>
      <c r="T4" s="929"/>
      <c r="U4" s="929"/>
      <c r="V4" s="929"/>
      <c r="W4" s="20"/>
    </row>
    <row r="5" spans="1:23" s="25" customFormat="1" ht="10.199999999999999" customHeight="1" x14ac:dyDescent="0.25">
      <c r="A5" s="20"/>
      <c r="B5" s="42"/>
      <c r="C5" s="43"/>
      <c r="D5" s="44"/>
      <c r="E5" s="44"/>
      <c r="F5" s="44"/>
      <c r="G5" s="45"/>
      <c r="H5" s="44"/>
      <c r="I5" s="45"/>
      <c r="J5" s="45"/>
      <c r="K5" s="45"/>
      <c r="L5" s="46"/>
      <c r="M5" s="135"/>
      <c r="N5" s="20"/>
      <c r="O5" s="294"/>
      <c r="P5" s="929"/>
      <c r="Q5" s="929"/>
      <c r="R5" s="929"/>
      <c r="S5" s="929"/>
      <c r="T5" s="929"/>
      <c r="U5" s="929"/>
      <c r="V5" s="929"/>
      <c r="W5" s="20"/>
    </row>
    <row r="6" spans="1:23" s="25" customFormat="1" ht="101.4" customHeight="1" thickBot="1" x14ac:dyDescent="0.3">
      <c r="A6" s="20"/>
      <c r="B6" s="42"/>
      <c r="C6" s="904" t="str">
        <f>IF(VLOOKUP(CONCATENATE(C3,"-0"),Languages!$A:$D,1,TRUE)=CONCATENATE(C3,"-0"),VLOOKUP(CONCATENATE(C3,"-0"),Languages!$A:$D,Summary!$C$7,TRUE),NA())</f>
        <v xml:space="preserve">Kybermittari versio 2.1, 3.2.2025
https://www.kybermittari.fi 
Palaute ja kysymykset: kybermittari(at)traficom.fi
Materiaali on käytettävissä Creative Commons Nimeä 4.0 / CC BY 4.0 lisenssiehtojen mukaisesti. 
Kybermittari on rekisteröity tavaramerkki (sanamerkki). </v>
      </c>
      <c r="D6" s="904"/>
      <c r="E6" s="904"/>
      <c r="F6" s="904"/>
      <c r="G6" s="904"/>
      <c r="H6" s="904"/>
      <c r="I6" s="904"/>
      <c r="J6" s="904"/>
      <c r="K6" s="47"/>
      <c r="L6" s="46"/>
      <c r="M6" s="135"/>
      <c r="N6" s="20"/>
      <c r="O6" s="294"/>
      <c r="P6" s="929"/>
      <c r="Q6" s="929"/>
      <c r="R6" s="929"/>
      <c r="S6" s="929"/>
      <c r="T6" s="929"/>
      <c r="U6" s="929"/>
      <c r="V6" s="929"/>
      <c r="W6" s="20"/>
    </row>
    <row r="7" spans="1:23" s="25" customFormat="1" ht="18" customHeight="1" thickBot="1" x14ac:dyDescent="0.3">
      <c r="A7" s="20"/>
      <c r="B7" s="42"/>
      <c r="C7" s="48">
        <f>MATCH(H7,Languages!1:1,0)</f>
        <v>3</v>
      </c>
      <c r="E7" s="931" t="s">
        <v>3087</v>
      </c>
      <c r="F7" s="931"/>
      <c r="G7" s="49"/>
      <c r="H7" s="348" t="s">
        <v>527</v>
      </c>
      <c r="I7" s="50"/>
      <c r="J7" s="50"/>
      <c r="K7" s="50"/>
      <c r="L7" s="46"/>
      <c r="M7" s="135"/>
      <c r="N7" s="20"/>
      <c r="O7" s="294"/>
      <c r="P7" s="929"/>
      <c r="Q7" s="929"/>
      <c r="R7" s="929"/>
      <c r="S7" s="929"/>
      <c r="T7" s="929"/>
      <c r="U7" s="929"/>
      <c r="V7" s="929"/>
      <c r="W7" s="20"/>
    </row>
    <row r="8" spans="1:23" s="25" customFormat="1" ht="10.199999999999999" customHeight="1" x14ac:dyDescent="0.25">
      <c r="A8" s="20"/>
      <c r="B8" s="42"/>
      <c r="C8" s="48"/>
      <c r="D8" s="38"/>
      <c r="E8" s="38"/>
      <c r="F8" s="38"/>
      <c r="G8" s="49"/>
      <c r="H8" s="50"/>
      <c r="I8" s="50"/>
      <c r="J8" s="50"/>
      <c r="K8" s="50"/>
      <c r="L8" s="46"/>
      <c r="M8" s="135"/>
      <c r="N8" s="20"/>
      <c r="O8" s="294"/>
      <c r="P8" s="929"/>
      <c r="Q8" s="929"/>
      <c r="R8" s="929"/>
      <c r="S8" s="929"/>
      <c r="T8" s="929"/>
      <c r="U8" s="929"/>
      <c r="V8" s="929"/>
      <c r="W8" s="20"/>
    </row>
    <row r="9" spans="1:23" s="62" customFormat="1" ht="25.2" customHeight="1" x14ac:dyDescent="0.25">
      <c r="A9" s="51"/>
      <c r="B9" s="52"/>
      <c r="C9" s="53">
        <v>10</v>
      </c>
      <c r="D9" s="54" t="str">
        <f>IF(VLOOKUP(CONCATENATE($C$3,"-",C9),Languages!$A:$D,1,TRUE)=CONCATENATE($C$3,"-",C9),VLOOKUP(CONCATENATE($C$3,"-",C9),Languages!$A:$D,Summary!$C$7,TRUE),NA())</f>
        <v>Organisaatio</v>
      </c>
      <c r="E9" s="55"/>
      <c r="F9" s="55"/>
      <c r="G9" s="56"/>
      <c r="H9" s="55"/>
      <c r="I9" s="55" t="str">
        <f>IFERROR(INT(LEFT(#REF!,1)),"")</f>
        <v/>
      </c>
      <c r="J9" s="55"/>
      <c r="K9" s="57"/>
      <c r="L9" s="58"/>
      <c r="M9" s="59"/>
      <c r="N9" s="20"/>
      <c r="O9" s="295"/>
      <c r="P9" s="929"/>
      <c r="Q9" s="929"/>
      <c r="R9" s="929"/>
      <c r="S9" s="929"/>
      <c r="T9" s="929"/>
      <c r="U9" s="929"/>
      <c r="V9" s="929"/>
      <c r="W9" s="20"/>
    </row>
    <row r="10" spans="1:23" s="69" customFormat="1" ht="10.199999999999999" customHeight="1" x14ac:dyDescent="0.25">
      <c r="A10" s="63"/>
      <c r="B10" s="64"/>
      <c r="C10" s="898"/>
      <c r="D10" s="898"/>
      <c r="E10" s="898"/>
      <c r="F10" s="898"/>
      <c r="G10" s="898"/>
      <c r="H10" s="898"/>
      <c r="I10" s="898"/>
      <c r="J10" s="898"/>
      <c r="K10" s="50"/>
      <c r="L10" s="65"/>
      <c r="M10" s="66"/>
      <c r="N10" s="20"/>
      <c r="O10" s="296"/>
      <c r="P10" s="929"/>
      <c r="Q10" s="929"/>
      <c r="R10" s="929"/>
      <c r="S10" s="929"/>
      <c r="T10" s="929"/>
      <c r="U10" s="929"/>
      <c r="V10" s="929"/>
      <c r="W10" s="20"/>
    </row>
    <row r="11" spans="1:23" s="69" customFormat="1" ht="28.95" customHeight="1" x14ac:dyDescent="0.25">
      <c r="A11" s="63"/>
      <c r="B11" s="70">
        <v>11</v>
      </c>
      <c r="C11" s="71"/>
      <c r="D11" s="50" t="str">
        <f>IF(VLOOKUP(CONCATENATE($C$3,"-",B11),Languages!$A:$D,1,TRUE)=CONCATENATE($C$3,"-",B11),VLOOKUP(CONCATENATE($C$3,"-",B11),Languages!$A:$D,Summary!$C$7,TRUE),NA())</f>
        <v>Nimi</v>
      </c>
      <c r="E11" s="918"/>
      <c r="F11" s="918"/>
      <c r="G11" s="72"/>
      <c r="H11" s="50" t="str">
        <f>IF(VLOOKUP(CONCATENATE($C$3,"-",L11),Languages!$A:$D,1,TRUE)=CONCATENATE($C$3,"-",L11),VLOOKUP(CONCATENATE($C$3,"-",L11),Languages!$A:$D,Summary!$C$7,TRUE),NA())</f>
        <v>Yhteyshenkilön sähköposti</v>
      </c>
      <c r="I11" s="919"/>
      <c r="J11" s="918"/>
      <c r="K11" s="73"/>
      <c r="L11" s="74">
        <v>14</v>
      </c>
      <c r="M11" s="157"/>
      <c r="N11" s="20"/>
      <c r="O11" s="297"/>
      <c r="P11" s="929"/>
      <c r="Q11" s="929"/>
      <c r="R11" s="929"/>
      <c r="S11" s="929"/>
      <c r="T11" s="929"/>
      <c r="U11" s="929"/>
      <c r="V11" s="929"/>
      <c r="W11" s="20"/>
    </row>
    <row r="12" spans="1:23" s="69" customFormat="1" ht="18" customHeight="1" x14ac:dyDescent="0.25">
      <c r="A12" s="63"/>
      <c r="B12" s="70">
        <v>12</v>
      </c>
      <c r="C12" s="71"/>
      <c r="D12" s="50" t="str">
        <f>IF(VLOOKUP(CONCATENATE($C$3,"-",B12),Languages!$A:$D,1,TRUE)=CONCATENATE($C$3,"-",B12),VLOOKUP(CONCATENATE($C$3,"-",B12),Languages!$A:$D,Summary!$C$7,TRUE),NA())</f>
        <v>Toimiala</v>
      </c>
      <c r="E12" s="906"/>
      <c r="F12" s="906"/>
      <c r="G12" s="75"/>
      <c r="H12" s="346" t="str">
        <f>IF(VLOOKUP(CONCATENATE($C$3,"-",L12),Languages!$A:$D,1,TRUE)=CONCATENATE($C$3,"-",L12),VLOOKUP(CONCATENATE($C$3,"-",L12),Languages!$A:$D,Summary!$C$7,TRUE),NA())</f>
        <v>Y-tunnus</v>
      </c>
      <c r="I12" s="906"/>
      <c r="J12" s="906"/>
      <c r="K12" s="73"/>
      <c r="L12" s="74">
        <v>24</v>
      </c>
      <c r="M12" s="157"/>
      <c r="N12" s="20"/>
      <c r="O12" s="297"/>
      <c r="P12" s="929"/>
      <c r="Q12" s="929"/>
      <c r="R12" s="929"/>
      <c r="S12" s="929"/>
      <c r="T12" s="929"/>
      <c r="U12" s="929"/>
      <c r="V12" s="929"/>
      <c r="W12" s="20"/>
    </row>
    <row r="13" spans="1:23" s="69" customFormat="1" ht="26.4" customHeight="1" x14ac:dyDescent="0.25">
      <c r="A13" s="63"/>
      <c r="B13" s="70">
        <v>13</v>
      </c>
      <c r="C13" s="71"/>
      <c r="D13" s="50" t="str">
        <f>IF(VLOOKUP(CONCATENATE($C$3,"-",B13),Languages!$A:$D,1,TRUE)=CONCATENATE($C$3,"-",B13),VLOOKUP(CONCATENATE($C$3,"-",B13),Languages!$A:$D,Summary!$C$7,TRUE),NA())</f>
        <v>Toiminto</v>
      </c>
      <c r="E13" s="906"/>
      <c r="F13" s="906"/>
      <c r="G13" s="75"/>
      <c r="H13" s="50" t="str">
        <f>IF(VLOOKUP(CONCATENATE($C$3,"-",L13),Languages!$A:$D,1,TRUE)=CONCATENATE($C$3,"-",L13),VLOOKUP(CONCATENATE($C$3,"-",L13),Languages!$A:$D,Summary!$C$7,TRUE),NA())</f>
        <v>Arvioinnin vetäjä</v>
      </c>
      <c r="I13" s="906"/>
      <c r="J13" s="906"/>
      <c r="K13" s="73"/>
      <c r="L13" s="74">
        <v>15</v>
      </c>
      <c r="M13" s="202"/>
      <c r="N13" s="20"/>
      <c r="O13" s="297"/>
      <c r="P13" s="929"/>
      <c r="Q13" s="929"/>
      <c r="R13" s="929"/>
      <c r="S13" s="929"/>
      <c r="T13" s="929"/>
      <c r="U13" s="929"/>
      <c r="V13" s="929"/>
      <c r="W13" s="63"/>
    </row>
    <row r="14" spans="1:23" s="69" customFormat="1" ht="18" customHeight="1" x14ac:dyDescent="0.25">
      <c r="A14" s="63"/>
      <c r="B14" s="70">
        <v>18</v>
      </c>
      <c r="C14" s="71"/>
      <c r="D14" s="194" t="str">
        <f>IF(VLOOKUP(CONCATENATE($C$3,"-",B14),Languages!$A:$D,1,TRUE)=CONCATENATE($C$3,"-",B14),VLOOKUP(CONCATENATE($C$3,"-",B14),Languages!$A:$D,Summary!$C$7,TRUE),NA())</f>
        <v>Aloitus pvm.</v>
      </c>
      <c r="E14" s="905"/>
      <c r="F14" s="905"/>
      <c r="G14" s="75"/>
      <c r="H14" s="194"/>
      <c r="I14" s="920"/>
      <c r="J14" s="920"/>
      <c r="K14" s="73"/>
      <c r="L14" s="90"/>
      <c r="M14" s="202"/>
      <c r="N14" s="20"/>
      <c r="O14" s="297"/>
      <c r="P14" s="929"/>
      <c r="Q14" s="929"/>
      <c r="R14" s="929"/>
      <c r="S14" s="929"/>
      <c r="T14" s="929"/>
      <c r="U14" s="929"/>
      <c r="V14" s="929"/>
      <c r="W14" s="63"/>
    </row>
    <row r="15" spans="1:23" s="69" customFormat="1" ht="24" customHeight="1" x14ac:dyDescent="0.25">
      <c r="A15" s="63"/>
      <c r="B15" s="70">
        <v>19</v>
      </c>
      <c r="C15" s="71"/>
      <c r="D15" s="194" t="str">
        <f>IF(VLOOKUP(CONCATENATE($C$3,"-",B15),Languages!$A:$D,1,TRUE)=CONCATENATE($C$3,"-",B15),VLOOKUP(CONCATENATE($C$3,"-",B15),Languages!$A:$D,Summary!$C$7,TRUE),NA())</f>
        <v>Viimeinen muutos</v>
      </c>
      <c r="E15" s="905"/>
      <c r="F15" s="905"/>
      <c r="G15" s="75"/>
      <c r="H15" s="194" t="str">
        <f>IF(VLOOKUP(CONCATENATE($C$3,"-",L15),Languages!$A:$D,1,TRUE)=CONCATENATE($C$3,"-",L15),VLOOKUP(CONCATENATE($C$3,"-",L15),Languages!$A:$D,Summary!$C$7,TRUE),NA())</f>
        <v>Seuraava arviointi</v>
      </c>
      <c r="I15" s="932"/>
      <c r="J15" s="932"/>
      <c r="K15" s="73"/>
      <c r="L15" s="90">
        <v>42</v>
      </c>
      <c r="M15" s="202"/>
      <c r="N15" s="20"/>
      <c r="O15" s="297"/>
      <c r="P15" s="929"/>
      <c r="Q15" s="929"/>
      <c r="R15" s="929"/>
      <c r="S15" s="929"/>
      <c r="T15" s="929"/>
      <c r="U15" s="929"/>
      <c r="V15" s="929"/>
      <c r="W15" s="63"/>
    </row>
    <row r="16" spans="1:23" s="62" customFormat="1" ht="10.199999999999999" customHeight="1" x14ac:dyDescent="0.25">
      <c r="A16" s="51"/>
      <c r="B16" s="76"/>
      <c r="C16" s="77"/>
      <c r="D16" s="78"/>
      <c r="E16" s="78"/>
      <c r="F16" s="79"/>
      <c r="G16" s="75"/>
      <c r="H16" s="50"/>
      <c r="I16" s="78"/>
      <c r="J16" s="78"/>
      <c r="K16" s="78"/>
      <c r="L16" s="90">
        <v>42</v>
      </c>
      <c r="M16" s="202"/>
      <c r="N16" s="20"/>
      <c r="O16" s="282"/>
      <c r="P16" s="216"/>
      <c r="Q16" s="217"/>
      <c r="R16" s="217"/>
      <c r="S16" s="217"/>
      <c r="T16" s="217"/>
      <c r="U16" s="217"/>
      <c r="V16" s="217"/>
      <c r="W16" s="157"/>
    </row>
    <row r="17" spans="1:23" s="88" customFormat="1" ht="19.95" customHeight="1" x14ac:dyDescent="0.25">
      <c r="A17" s="66"/>
      <c r="B17" s="80">
        <v>16</v>
      </c>
      <c r="C17" s="71"/>
      <c r="D17" s="81" t="str">
        <f>IF(VLOOKUP(CONCATENATE($C$3,"-",B17),Languages!$A:$D,1,TRUE)=CONCATENATE($C$3,"-",B17),VLOOKUP(CONCATENATE($C$3,"-",B17),Languages!$A:$D,Summary!$C$7,TRUE),NA())</f>
        <v>Kuvaus arvioitavasta toiminnosta</v>
      </c>
      <c r="E17" s="82"/>
      <c r="F17" s="82"/>
      <c r="G17" s="83"/>
      <c r="H17" s="82"/>
      <c r="I17" s="84"/>
      <c r="J17" s="84"/>
      <c r="K17" s="84"/>
      <c r="L17" s="90">
        <v>42</v>
      </c>
      <c r="M17" s="202"/>
      <c r="N17" s="20"/>
      <c r="O17" s="283"/>
      <c r="P17" s="287" t="str">
        <f>IF(VLOOKUP("KM100",Languages!$A:$D,1,TRUE)="KM100",VLOOKUP("KM100",Languages!$A:$D,Summary!$C$7,TRUE),NA())</f>
        <v>Toiminto</v>
      </c>
      <c r="Q17" s="287" t="str">
        <f>IF(VLOOKUP("KM101",Languages!$A:$D,1,TRUE)="KM101",VLOOKUP("KM101",Languages!$A:$D,Summary!$C$7,TRUE),NA())</f>
        <v>Prosessit</v>
      </c>
      <c r="R17" s="287" t="str">
        <f>IF(VLOOKUP("KM102",Languages!$A:$D,1,TRUE)="KM102",VLOOKUP("KM102",Languages!$A:$D,Summary!$C$7,TRUE),NA())</f>
        <v>Järjestelmät</v>
      </c>
      <c r="S17" s="287" t="str">
        <f>IF(VLOOKUP("KM103",Languages!$A:$D,1,TRUE)="KM103",VLOOKUP("KM103",Languages!$A:$D,Summary!$C$7,TRUE),NA())</f>
        <v>Vaikutus muihin organisaatioihin</v>
      </c>
      <c r="T17" s="287" t="str">
        <f>IF(VLOOKUP("KM104",Languages!$A:$D,1,TRUE)="KM104",VLOOKUP("KM104",Languages!$A:$D,Summary!$C$7,TRUE),NA())</f>
        <v>Toimittajat</v>
      </c>
      <c r="U17" s="287" t="str">
        <f>IF(VLOOKUP("KM105",Languages!$A:$D,1,TRUE)="KM105",VLOOKUP("KM105",Languages!$A:$D,Summary!$C$7,TRUE),NA())</f>
        <v>Sisäiset riippuvuudet</v>
      </c>
      <c r="V17" s="288"/>
      <c r="W17" s="202"/>
    </row>
    <row r="18" spans="1:23" s="88" customFormat="1" ht="30" customHeight="1" x14ac:dyDescent="0.25">
      <c r="A18" s="66"/>
      <c r="B18" s="89"/>
      <c r="C18" s="71"/>
      <c r="D18" s="909"/>
      <c r="E18" s="910"/>
      <c r="F18" s="910"/>
      <c r="G18" s="910"/>
      <c r="H18" s="910"/>
      <c r="I18" s="910"/>
      <c r="J18" s="911"/>
      <c r="K18" s="199"/>
      <c r="L18" s="90">
        <v>42</v>
      </c>
      <c r="M18" s="202"/>
      <c r="N18" s="20"/>
      <c r="O18" s="284"/>
      <c r="P18" s="302"/>
      <c r="Q18" s="303"/>
      <c r="R18" s="303"/>
      <c r="S18" s="303"/>
      <c r="T18" s="303"/>
      <c r="U18" s="303"/>
      <c r="V18" s="289"/>
      <c r="W18" s="202"/>
    </row>
    <row r="19" spans="1:23" s="88" customFormat="1" ht="30" customHeight="1" x14ac:dyDescent="0.25">
      <c r="A19" s="66"/>
      <c r="B19" s="89"/>
      <c r="C19" s="71"/>
      <c r="D19" s="912"/>
      <c r="E19" s="913"/>
      <c r="F19" s="913"/>
      <c r="G19" s="913"/>
      <c r="H19" s="913"/>
      <c r="I19" s="913"/>
      <c r="J19" s="914"/>
      <c r="K19" s="200"/>
      <c r="L19" s="90">
        <v>42</v>
      </c>
      <c r="M19" s="202"/>
      <c r="N19" s="20"/>
      <c r="O19" s="284"/>
      <c r="P19" s="302"/>
      <c r="Q19" s="303"/>
      <c r="R19" s="303"/>
      <c r="S19" s="303"/>
      <c r="T19" s="303"/>
      <c r="U19" s="303"/>
      <c r="V19" s="289"/>
      <c r="W19" s="202"/>
    </row>
    <row r="20" spans="1:23" s="88" customFormat="1" ht="30" customHeight="1" x14ac:dyDescent="0.25">
      <c r="A20" s="66"/>
      <c r="B20" s="89"/>
      <c r="C20" s="71"/>
      <c r="D20" s="915"/>
      <c r="E20" s="916"/>
      <c r="F20" s="916"/>
      <c r="G20" s="916"/>
      <c r="H20" s="916"/>
      <c r="I20" s="916"/>
      <c r="J20" s="917"/>
      <c r="K20" s="200"/>
      <c r="L20" s="90">
        <v>42</v>
      </c>
      <c r="M20" s="202"/>
      <c r="N20" s="20"/>
      <c r="O20" s="284"/>
      <c r="P20" s="304"/>
      <c r="Q20" s="304"/>
      <c r="R20" s="304"/>
      <c r="S20" s="303"/>
      <c r="T20" s="303"/>
      <c r="U20" s="303"/>
      <c r="V20" s="289"/>
      <c r="W20" s="202"/>
    </row>
    <row r="21" spans="1:23" s="88" customFormat="1" ht="30" customHeight="1" x14ac:dyDescent="0.25">
      <c r="A21" s="66"/>
      <c r="B21" s="80">
        <v>17</v>
      </c>
      <c r="C21" s="94"/>
      <c r="D21" s="57" t="str">
        <f>IF(VLOOKUP(CONCATENATE($C$3,"-",B21),Languages!$A:$D,1,TRUE)=CONCATENATE($C$3,"-",B21),VLOOKUP(CONCATENATE($C$3,"-",B21),Languages!$A:$D,Summary!$C$7,TRUE),NA())</f>
        <v>Toiminnon yhteiskunnallinen vaikuttavuus</v>
      </c>
      <c r="E21" s="57"/>
      <c r="F21" s="91"/>
      <c r="G21" s="84"/>
      <c r="H21" s="92"/>
      <c r="I21" s="92"/>
      <c r="J21" s="92"/>
      <c r="K21" s="200"/>
      <c r="L21" s="90">
        <v>42</v>
      </c>
      <c r="M21" s="202"/>
      <c r="N21" s="20"/>
      <c r="O21" s="284"/>
      <c r="P21" s="304"/>
      <c r="Q21" s="304"/>
      <c r="R21" s="304"/>
      <c r="S21" s="303"/>
      <c r="T21" s="303"/>
      <c r="U21" s="303"/>
      <c r="V21" s="289"/>
      <c r="W21" s="202"/>
    </row>
    <row r="22" spans="1:23" s="88" customFormat="1" ht="30" customHeight="1" x14ac:dyDescent="0.25">
      <c r="A22" s="66"/>
      <c r="B22" s="89">
        <v>39</v>
      </c>
      <c r="C22" s="71"/>
      <c r="D22" s="922" t="str">
        <f>IF(VLOOKUP(CONCATENATE($C$3,"-",B22),Languages!$A:$D,1,TRUE)=CONCATENATE($C$3,"-",B22),VLOOKUP(CONCATENATE($C$3,"-",B22),Languages!$A:$D,Summary!$C$7,TRUE),NA())</f>
        <v>Uhkaskenaarion kuvaus (worst-case)</v>
      </c>
      <c r="E22" s="922"/>
      <c r="F22" s="922"/>
      <c r="H22" s="250">
        <v>40</v>
      </c>
      <c r="I22" s="921" t="str">
        <f>IF(VLOOKUP(CONCATENATE($C$3,"-",H22),Languages!$A:$D,1,TRUE)=CONCATENATE($C$3,"-",H22),VLOOKUP(CONCATENATE($C$3,"-",H22),Languages!$A:$D,Summary!$C$7,TRUE),NA())</f>
        <v>Skenaarion yhteiskunnallinen vaikuttavuus</v>
      </c>
      <c r="J22" s="921"/>
      <c r="K22" s="200"/>
      <c r="L22" s="90">
        <v>42</v>
      </c>
      <c r="M22" s="202"/>
      <c r="N22" s="20"/>
      <c r="O22" s="284"/>
      <c r="P22" s="304"/>
      <c r="Q22" s="304"/>
      <c r="R22" s="304"/>
      <c r="S22" s="303"/>
      <c r="T22" s="303"/>
      <c r="U22" s="303"/>
      <c r="V22" s="289"/>
      <c r="W22" s="202"/>
    </row>
    <row r="23" spans="1:23" s="88" customFormat="1" ht="30" customHeight="1" x14ac:dyDescent="0.25">
      <c r="A23" s="66"/>
      <c r="B23" s="89"/>
      <c r="D23" s="923"/>
      <c r="E23" s="924"/>
      <c r="F23" s="924"/>
      <c r="G23" s="925"/>
      <c r="H23" s="92"/>
      <c r="I23" s="907" t="s">
        <v>532</v>
      </c>
      <c r="J23" s="908"/>
      <c r="K23" s="200"/>
      <c r="L23" s="90">
        <v>42</v>
      </c>
      <c r="M23" s="202"/>
      <c r="N23" s="20"/>
      <c r="O23" s="284"/>
      <c r="P23" s="304"/>
      <c r="Q23" s="304"/>
      <c r="R23" s="304"/>
      <c r="S23" s="303"/>
      <c r="T23" s="303"/>
      <c r="U23" s="303"/>
      <c r="V23" s="289"/>
      <c r="W23" s="202"/>
    </row>
    <row r="24" spans="1:23" s="88" customFormat="1" ht="30" customHeight="1" x14ac:dyDescent="0.25">
      <c r="A24" s="66"/>
      <c r="B24" s="89"/>
      <c r="D24" s="926"/>
      <c r="E24" s="927"/>
      <c r="F24" s="927"/>
      <c r="G24" s="928"/>
      <c r="K24" s="200"/>
      <c r="L24" s="90">
        <v>42</v>
      </c>
      <c r="M24" s="202"/>
      <c r="N24" s="20"/>
      <c r="O24" s="285"/>
      <c r="P24" s="198"/>
      <c r="Q24" s="198"/>
      <c r="R24" s="198"/>
      <c r="S24" s="215"/>
      <c r="T24" s="215"/>
      <c r="U24" s="215"/>
      <c r="V24" s="289"/>
      <c r="W24" s="202"/>
    </row>
    <row r="25" spans="1:23" s="88" customFormat="1" ht="13.2" customHeight="1" x14ac:dyDescent="0.25">
      <c r="A25" s="66"/>
      <c r="B25" s="89"/>
      <c r="D25" s="160"/>
      <c r="E25" s="160"/>
      <c r="F25" s="160"/>
      <c r="G25" s="160"/>
      <c r="K25" s="200"/>
      <c r="L25" s="90">
        <v>42</v>
      </c>
      <c r="M25" s="202"/>
      <c r="N25" s="20"/>
      <c r="O25" s="285"/>
      <c r="P25" s="198"/>
      <c r="Q25" s="198"/>
      <c r="R25" s="198"/>
      <c r="S25" s="215"/>
      <c r="T25" s="215"/>
      <c r="U25" s="215"/>
      <c r="V25" s="289"/>
      <c r="W25" s="202"/>
    </row>
    <row r="26" spans="1:23" s="88" customFormat="1" ht="19.95" customHeight="1" x14ac:dyDescent="0.25">
      <c r="A26" s="66"/>
      <c r="B26" s="52"/>
      <c r="C26" s="53">
        <v>20</v>
      </c>
      <c r="D26" s="54" t="str">
        <f>IF(VLOOKUP(CONCATENATE($C$3,"-",C26),Languages!$A:$D,1,TRUE)=CONCATENATE($C$3,"-",C26),VLOOKUP(CONCATENATE($C$3,"-",C26),Languages!$A:$D,Summary!$C$7,TRUE),NA())</f>
        <v>Kyberturvallisuuden arviointi</v>
      </c>
      <c r="E26" s="55"/>
      <c r="F26" s="55"/>
      <c r="G26" s="56"/>
      <c r="H26" s="55"/>
      <c r="I26" s="55" t="str">
        <f>IFERROR(INT(LEFT(#REF!,1)),"")</f>
        <v/>
      </c>
      <c r="J26" s="55"/>
      <c r="K26" s="57"/>
      <c r="L26" s="90">
        <v>42</v>
      </c>
      <c r="M26" s="202"/>
      <c r="N26" s="20"/>
      <c r="O26" s="286"/>
      <c r="P26" s="290"/>
      <c r="Q26" s="291"/>
      <c r="R26" s="291"/>
      <c r="S26" s="291"/>
      <c r="T26" s="291"/>
      <c r="U26" s="291"/>
      <c r="V26" s="292"/>
      <c r="W26" s="202"/>
    </row>
    <row r="27" spans="1:23" s="69" customFormat="1" ht="10.199999999999999" customHeight="1" x14ac:dyDescent="0.25">
      <c r="A27" s="63"/>
      <c r="B27" s="64"/>
      <c r="C27" s="898"/>
      <c r="D27" s="898"/>
      <c r="E27" s="898"/>
      <c r="F27" s="898"/>
      <c r="G27" s="898"/>
      <c r="H27" s="898"/>
      <c r="I27" s="898"/>
      <c r="J27" s="898"/>
      <c r="K27" s="194"/>
      <c r="L27" s="90">
        <v>42</v>
      </c>
      <c r="M27" s="202"/>
      <c r="N27" s="20"/>
      <c r="O27" s="203"/>
      <c r="P27" s="201"/>
      <c r="Q27" s="201"/>
      <c r="R27" s="201"/>
      <c r="S27" s="201"/>
      <c r="T27" s="201"/>
      <c r="U27" s="201"/>
      <c r="V27" s="201"/>
      <c r="W27" s="157"/>
    </row>
    <row r="28" spans="1:23" s="62" customFormat="1" ht="19.95" customHeight="1" x14ac:dyDescent="0.25">
      <c r="A28" s="51"/>
      <c r="B28" s="93">
        <v>21</v>
      </c>
      <c r="C28" s="94"/>
      <c r="D28" s="57" t="str">
        <f>IF(VLOOKUP(CONCATENATE($C$3,"-",B28),Languages!$A:$D,1,TRUE)=CONCATENATE($C$3,"-",B28),VLOOKUP(CONCATENATE($C$3,"-",B28),Languages!$A:$D,Summary!$C$7,TRUE),NA())</f>
        <v>Kyberturvallisuuden osiot</v>
      </c>
      <c r="E28" s="95"/>
      <c r="F28" s="96"/>
      <c r="G28" s="97"/>
      <c r="H28" s="98"/>
      <c r="I28" s="99"/>
      <c r="J28" s="99"/>
      <c r="K28" s="99"/>
      <c r="L28" s="100"/>
      <c r="M28" s="59"/>
      <c r="N28" s="86"/>
      <c r="O28" s="86"/>
      <c r="P28" s="60"/>
      <c r="Q28" s="61"/>
      <c r="R28" s="61"/>
      <c r="S28" s="61"/>
      <c r="T28" s="61"/>
      <c r="U28" s="61"/>
      <c r="V28" s="61"/>
    </row>
    <row r="29" spans="1:23" s="88" customFormat="1" ht="22.2" customHeight="1" x14ac:dyDescent="0.25">
      <c r="A29" s="63"/>
      <c r="B29" s="93" t="s">
        <v>23</v>
      </c>
      <c r="C29" s="103" t="e">
        <f t="shared" ref="C29:C34" ca="1" si="0">RIGHT(F29,2) - LEFT(F29,2)</f>
        <v>#REF!</v>
      </c>
      <c r="D29" s="930" t="str">
        <f>HYPERLINK("#'" &amp; $B29 &amp; "'!B2",IF(VLOOKUP($B29,Languages!$A:$D,1,TRUE)=$B29,VLOOKUP($B29,Languages!$A:$D,Summary!$C$7,TRUE),NA()))</f>
        <v>Kriittisten palveluiden suojaaminen (CRITICAL)</v>
      </c>
      <c r="E29" s="930"/>
      <c r="F29" s="901" t="e">
        <f ca="1">COUNTIF(#REF!,$B29) - COUNTIF(INDIRECT("'"&amp;$B29&amp;"'!"&amp;"$G:$G"),0) &amp; " / " &amp; COUNTIF(#REF!,$B29)</f>
        <v>#REF!</v>
      </c>
      <c r="G29" s="901"/>
      <c r="H29" s="933"/>
      <c r="I29" s="933"/>
      <c r="J29" s="192"/>
      <c r="K29" s="196"/>
      <c r="L29" s="104"/>
      <c r="M29" s="66"/>
      <c r="N29" s="86"/>
      <c r="O29" s="86"/>
      <c r="P29" s="86"/>
      <c r="Q29" s="87"/>
      <c r="R29" s="87"/>
      <c r="S29" s="87"/>
      <c r="T29" s="87"/>
      <c r="U29" s="87"/>
      <c r="V29" s="87"/>
    </row>
    <row r="30" spans="1:23" s="88" customFormat="1" ht="22.2" customHeight="1" x14ac:dyDescent="0.25">
      <c r="A30" s="66"/>
      <c r="B30" s="93" t="s">
        <v>15</v>
      </c>
      <c r="C30" s="103" t="e">
        <f ca="1">RIGHT(F30,2) - LEFT(F30,2)</f>
        <v>#REF!</v>
      </c>
      <c r="D30" s="903" t="str">
        <f>HYPERLINK("#'" &amp; $B30 &amp; "'!B2",IF(VLOOKUP($B30,Languages!$A:$D,1,TRUE)=$B30,VLOOKUP($B30,Languages!$A:$D,Summary!$C$7,TRUE),NA()))</f>
        <v>Omaisuuden, muutosten ja konfiguraation hallinta (ASSET)</v>
      </c>
      <c r="E30" s="903"/>
      <c r="F30" s="901" t="e">
        <f ca="1">COUNTIF(#REF!,$B30) - COUNTIF(INDIRECT("'"&amp;$B30&amp;"'!"&amp;"$G:$G"),0) &amp; " / " &amp; COUNTIF(#REF!,$B30)</f>
        <v>#REF!</v>
      </c>
      <c r="G30" s="901"/>
      <c r="H30" s="903" t="str">
        <f>HYPERLINK("#'" &amp; $L30 &amp; "'!B2",IF(VLOOKUP($L30,Languages!$A:$D,1,TRUE)=$L30,VLOOKUP($L30,Languages!$A:$D,Summary!$C$7,TRUE),NA()))</f>
        <v>Tapahtumien ja poikkeamien hallinta, toiminnan jatkuvuus (RESPONSE)</v>
      </c>
      <c r="I30" s="903"/>
      <c r="J30" s="901" t="e">
        <f ca="1">COUNTIF(#REF!,$L30) - COUNTIF(INDIRECT("'"&amp;$L30&amp;"'!"&amp;"$G:$G"),0) &amp; " / " &amp; COUNTIF(#REF!,$L30)</f>
        <v>#REF!</v>
      </c>
      <c r="K30" s="901"/>
      <c r="L30" s="105" t="s">
        <v>36</v>
      </c>
      <c r="M30" s="66"/>
      <c r="N30" s="86"/>
      <c r="O30" s="86"/>
      <c r="P30" s="86"/>
      <c r="Q30" s="87"/>
      <c r="R30" s="87"/>
      <c r="S30" s="87"/>
      <c r="T30" s="87"/>
      <c r="U30" s="87"/>
      <c r="V30" s="87"/>
    </row>
    <row r="31" spans="1:23" s="88" customFormat="1" ht="22.2" customHeight="1" x14ac:dyDescent="0.25">
      <c r="A31" s="66"/>
      <c r="B31" s="93" t="s">
        <v>31</v>
      </c>
      <c r="C31" s="103" t="e">
        <f t="shared" ca="1" si="0"/>
        <v>#REF!</v>
      </c>
      <c r="D31" s="903" t="str">
        <f>HYPERLINK("#'" &amp; $B31 &amp; "'!B2",IF(VLOOKUP($B31,Languages!$A:$D,1,TRUE)=$B31,VLOOKUP($B31,Languages!$A:$D,Summary!$C$7,TRUE),NA()))</f>
        <v>Uhkien ja haavoittuvuuksien hallinta (THREAT)</v>
      </c>
      <c r="E31" s="903"/>
      <c r="F31" s="901" t="e">
        <f ca="1">COUNTIF(#REF!,$B31) - COUNTIF(INDIRECT("'"&amp;$B31&amp;"'!"&amp;"$G:$G"),0) &amp; " / " &amp; COUNTIF(#REF!,$B31)</f>
        <v>#REF!</v>
      </c>
      <c r="G31" s="901"/>
      <c r="H31" s="903" t="str">
        <f>HYPERLINK("#'" &amp; $L31 &amp; "'!B2",IF(VLOOKUP($L31,Languages!$A:$D,1,TRUE)=$L31,VLOOKUP($L31,Languages!$A:$D,Summary!$C$7,TRUE),NA()))</f>
        <v>Kumppaniverkoston riskien hallinta (THIRD-PARTIES)</v>
      </c>
      <c r="I31" s="903"/>
      <c r="J31" s="901" t="e">
        <f ca="1">COUNTIF(#REF!,$L31) - COUNTIF(INDIRECT("'"&amp;$L31&amp;"'!"&amp;"$G:$G"),0) &amp; " / " &amp; COUNTIF(#REF!,$L31)</f>
        <v>#REF!</v>
      </c>
      <c r="K31" s="901"/>
      <c r="L31" s="105" t="s">
        <v>2272</v>
      </c>
      <c r="M31" s="66"/>
      <c r="N31" s="86"/>
      <c r="O31" s="86"/>
      <c r="P31" s="86"/>
      <c r="Q31" s="87"/>
      <c r="R31" s="87"/>
      <c r="S31" s="87"/>
      <c r="T31" s="87"/>
      <c r="U31" s="87"/>
      <c r="V31" s="87"/>
    </row>
    <row r="32" spans="1:23" s="88" customFormat="1" ht="22.2" customHeight="1" x14ac:dyDescent="0.25">
      <c r="A32" s="66"/>
      <c r="B32" s="93" t="s">
        <v>0</v>
      </c>
      <c r="C32" s="103" t="e">
        <f t="shared" ca="1" si="0"/>
        <v>#REF!</v>
      </c>
      <c r="D32" s="903" t="str">
        <f>HYPERLINK("#'" &amp; $B32 &amp; "'!B2",IF(VLOOKUP($B32,Languages!$A:$D,1,TRUE)=$B32,VLOOKUP($B32,Languages!$A:$D,Summary!$C$7,TRUE),NA()))</f>
        <v>Riskienhallinta (RISK)</v>
      </c>
      <c r="E32" s="903"/>
      <c r="F32" s="901" t="e">
        <f ca="1">COUNTIF(#REF!,$B32) - COUNTIF(INDIRECT("'"&amp;$B32&amp;"'!"&amp;"$G:$G"),0) &amp; " / " &amp; COUNTIF(#REF!,$B32)</f>
        <v>#REF!</v>
      </c>
      <c r="G32" s="901"/>
      <c r="H32" s="903" t="str">
        <f>HYPERLINK("#'" &amp; $L32 &amp; "'!B2",IF(VLOOKUP($L32,Languages!$A:$D,1,TRUE)=$L32,VLOOKUP($L32,Languages!$A:$D,Summary!$C$7,TRUE),NA()))</f>
        <v>Henkilöstön johtaminen ja kehittäminen (WORKFORCE)</v>
      </c>
      <c r="I32" s="903"/>
      <c r="J32" s="901" t="e">
        <f ca="1">COUNTIF(#REF!,$L32) - COUNTIF(INDIRECT("'"&amp;$L32&amp;"'!"&amp;"$G:$G"),0) &amp; " / " &amp; COUNTIF(#REF!,$L32)</f>
        <v>#REF!</v>
      </c>
      <c r="K32" s="901"/>
      <c r="L32" s="105" t="s">
        <v>41</v>
      </c>
      <c r="M32" s="66"/>
      <c r="N32" s="86"/>
      <c r="O32" s="86"/>
      <c r="P32" s="86"/>
      <c r="Q32" s="87"/>
      <c r="R32" s="87"/>
      <c r="S32" s="87"/>
      <c r="T32" s="87"/>
      <c r="U32" s="87"/>
      <c r="V32" s="87"/>
    </row>
    <row r="33" spans="1:22" s="88" customFormat="1" ht="22.2" customHeight="1" x14ac:dyDescent="0.25">
      <c r="A33" s="66"/>
      <c r="B33" s="93" t="s">
        <v>26</v>
      </c>
      <c r="C33" s="103" t="e">
        <f t="shared" ca="1" si="0"/>
        <v>#REF!</v>
      </c>
      <c r="D33" s="903" t="str">
        <f>HYPERLINK("#'" &amp; $B33 &amp; "'!B2",IF(VLOOKUP($B33,Languages!$A:$D,1,TRUE)=$B33,VLOOKUP($B33,Languages!$A:$D,Summary!$C$7,TRUE),NA()))</f>
        <v>Identiteetin- ja pääsynhallinta (ACCESS)</v>
      </c>
      <c r="E33" s="903"/>
      <c r="F33" s="901" t="e">
        <f ca="1">COUNTIF(#REF!,$B33) - COUNTIF(INDIRECT("'"&amp;$B33&amp;"'!"&amp;"$G:$G"),0) &amp; " / " &amp; COUNTIF(#REF!,$B33)</f>
        <v>#REF!</v>
      </c>
      <c r="G33" s="901"/>
      <c r="H33" s="903" t="str">
        <f>HYPERLINK("#'" &amp; $L33 &amp; "'!B2",IF(VLOOKUP($L33,Languages!$A:$D,1,TRUE)=$L33,VLOOKUP($L33,Languages!$A:$D,Summary!$C$7,TRUE),NA()))</f>
        <v>Kyberturvallisuusarkkitehtuuri (ARCHITECTURE)</v>
      </c>
      <c r="I33" s="903"/>
      <c r="J33" s="901" t="e">
        <f ca="1">COUNTIF(#REF!,$L33) - COUNTIF(INDIRECT("'"&amp;$L33&amp;"'!"&amp;"$G:$G"),0) &amp; " / " &amp; COUNTIF(#REF!,$L33)</f>
        <v>#REF!</v>
      </c>
      <c r="K33" s="901"/>
      <c r="L33" s="105" t="s">
        <v>44</v>
      </c>
      <c r="M33" s="66"/>
      <c r="N33" s="86"/>
      <c r="O33" s="86"/>
      <c r="P33" s="86"/>
      <c r="Q33" s="87"/>
      <c r="R33" s="87"/>
      <c r="S33" s="87"/>
      <c r="T33" s="87"/>
      <c r="U33" s="87"/>
      <c r="V33" s="87"/>
    </row>
    <row r="34" spans="1:22" s="88" customFormat="1" ht="22.2" customHeight="1" x14ac:dyDescent="0.25">
      <c r="A34" s="66"/>
      <c r="B34" s="93" t="s">
        <v>34</v>
      </c>
      <c r="C34" s="103" t="e">
        <f t="shared" ca="1" si="0"/>
        <v>#REF!</v>
      </c>
      <c r="D34" s="903" t="str">
        <f>HYPERLINK("#'" &amp; $B34 &amp; "'!B2",IF(VLOOKUP($B34,Languages!$A:$D,1,TRUE)=$B34,VLOOKUP($B34,Languages!$A:$D,Summary!$C$7,TRUE),NA()))</f>
        <v>Tilannekuva (SITUATION)</v>
      </c>
      <c r="E34" s="903"/>
      <c r="F34" s="901" t="e">
        <f ca="1">COUNTIF(#REF!,$B34) - COUNTIF(INDIRECT("'"&amp;$B34&amp;"'!"&amp;"$G:$G"),0) &amp; " / " &amp; COUNTIF(#REF!,$B34)</f>
        <v>#REF!</v>
      </c>
      <c r="G34" s="901"/>
      <c r="H34" s="903" t="str">
        <f>HYPERLINK("#'" &amp; $L34 &amp; "'!B2",IF(VLOOKUP($L34,Languages!$A:$D,1,TRUE)=$L34,VLOOKUP($L34,Languages!$A:$D,Summary!$C$7,TRUE),NA()))</f>
        <v>Kyberturvallisuuden hallinta (PROGRAM)</v>
      </c>
      <c r="I34" s="903"/>
      <c r="J34" s="901" t="e">
        <f ca="1">COUNTIF(#REF!,$L34) - COUNTIF(INDIRECT("'"&amp;$L34&amp;"'!"&amp;"$G:$G"),0) &amp; " / " &amp; COUNTIF(#REF!,$L34)</f>
        <v>#REF!</v>
      </c>
      <c r="K34" s="901"/>
      <c r="L34" s="105" t="s">
        <v>46</v>
      </c>
      <c r="M34" s="66"/>
      <c r="N34" s="86"/>
      <c r="O34" s="86"/>
      <c r="P34" s="86"/>
      <c r="Q34" s="87"/>
      <c r="R34" s="87"/>
      <c r="S34" s="87"/>
      <c r="T34" s="87"/>
      <c r="U34" s="87"/>
      <c r="V34" s="87"/>
    </row>
    <row r="35" spans="1:22" s="62" customFormat="1" ht="19.95" customHeight="1" x14ac:dyDescent="0.25">
      <c r="A35" s="59"/>
      <c r="B35" s="93">
        <v>22</v>
      </c>
      <c r="C35" s="94"/>
      <c r="D35" s="57"/>
      <c r="E35" s="106"/>
      <c r="G35" s="107"/>
      <c r="H35" s="95"/>
      <c r="I35" s="108"/>
      <c r="J35" s="109"/>
      <c r="K35" s="109"/>
      <c r="L35" s="110"/>
      <c r="M35" s="59"/>
      <c r="N35" s="86"/>
      <c r="O35" s="86"/>
      <c r="P35" s="60"/>
      <c r="Q35" s="61"/>
      <c r="R35" s="61"/>
      <c r="S35" s="61"/>
      <c r="T35" s="61"/>
      <c r="U35" s="61"/>
      <c r="V35" s="61"/>
    </row>
    <row r="36" spans="1:22" s="62" customFormat="1" ht="10.199999999999999" customHeight="1" x14ac:dyDescent="0.25">
      <c r="A36" s="59"/>
      <c r="B36" s="93"/>
      <c r="C36" s="94"/>
      <c r="D36" s="95"/>
      <c r="E36" s="111"/>
      <c r="F36" s="112"/>
      <c r="G36" s="107"/>
      <c r="H36" s="95"/>
      <c r="I36" s="108"/>
      <c r="J36" s="109"/>
      <c r="K36" s="109"/>
      <c r="L36" s="113"/>
      <c r="M36" s="59"/>
      <c r="N36" s="86"/>
      <c r="O36" s="86"/>
      <c r="P36" s="60"/>
      <c r="Q36" s="61"/>
      <c r="R36" s="61"/>
      <c r="S36" s="61"/>
      <c r="T36" s="61"/>
      <c r="U36" s="61"/>
      <c r="V36" s="61"/>
    </row>
    <row r="37" spans="1:22" s="69" customFormat="1" ht="19.95" customHeight="1" x14ac:dyDescent="0.25">
      <c r="A37" s="114"/>
      <c r="B37" s="93">
        <v>23</v>
      </c>
      <c r="D37" s="930"/>
      <c r="E37" s="930"/>
      <c r="F37" s="930"/>
      <c r="G37" s="115"/>
      <c r="H37" s="116"/>
      <c r="I37" s="117"/>
      <c r="J37" s="197"/>
      <c r="K37" s="197"/>
      <c r="L37" s="118"/>
      <c r="M37" s="114"/>
      <c r="N37" s="86"/>
      <c r="O37" s="86"/>
      <c r="P37" s="67"/>
      <c r="Q37" s="68"/>
      <c r="R37" s="68"/>
      <c r="S37" s="68"/>
      <c r="T37" s="68"/>
      <c r="U37" s="68"/>
      <c r="V37" s="68"/>
    </row>
    <row r="38" spans="1:22" s="69" customFormat="1" ht="10.199999999999999" customHeight="1" x14ac:dyDescent="0.25">
      <c r="A38" s="114"/>
      <c r="B38" s="93"/>
      <c r="D38" s="195"/>
      <c r="E38" s="195"/>
      <c r="F38" s="195"/>
      <c r="G38" s="115"/>
      <c r="H38" s="116"/>
      <c r="I38" s="117"/>
      <c r="J38" s="197"/>
      <c r="K38" s="197"/>
      <c r="L38" s="118"/>
      <c r="M38" s="114"/>
      <c r="N38" s="86"/>
      <c r="O38" s="86"/>
      <c r="P38" s="67"/>
      <c r="Q38" s="68"/>
      <c r="R38" s="68"/>
      <c r="S38" s="68"/>
      <c r="T38" s="68"/>
      <c r="U38" s="68"/>
      <c r="V38" s="68"/>
    </row>
    <row r="39" spans="1:22" s="62" customFormat="1" ht="25.2" customHeight="1" x14ac:dyDescent="0.25">
      <c r="A39" s="51"/>
      <c r="B39" s="93"/>
      <c r="C39" s="53">
        <v>30</v>
      </c>
      <c r="D39" s="54" t="str">
        <f>IF(VLOOKUP(CONCATENATE($C$3,"-",C39),Languages!$A:$D,1,TRUE)=CONCATENATE($C$3,"-",C39),VLOOKUP(CONCATENATE($C$3,"-",C39),Languages!$A:$D,Summary!$C$7,TRUE),NA())</f>
        <v>Tulokset ja vertailutiedot</v>
      </c>
      <c r="E39" s="55"/>
      <c r="F39" s="55"/>
      <c r="G39" s="56"/>
      <c r="H39" s="55"/>
      <c r="I39" s="55" t="str">
        <f>IFERROR(INT(LEFT(#REF!,1)),"")</f>
        <v/>
      </c>
      <c r="J39" s="55"/>
      <c r="K39" s="57"/>
      <c r="L39" s="58"/>
      <c r="M39" s="59"/>
      <c r="N39" s="86"/>
      <c r="O39" s="86"/>
      <c r="P39" s="86"/>
      <c r="Q39" s="61"/>
      <c r="R39" s="61"/>
      <c r="S39" s="61"/>
      <c r="T39" s="61"/>
      <c r="U39" s="61"/>
      <c r="V39" s="61"/>
    </row>
    <row r="40" spans="1:22" s="69" customFormat="1" ht="10.199999999999999" customHeight="1" x14ac:dyDescent="0.25">
      <c r="A40" s="63"/>
      <c r="B40" s="93"/>
      <c r="C40" s="898"/>
      <c r="D40" s="898"/>
      <c r="E40" s="898"/>
      <c r="F40" s="898"/>
      <c r="G40" s="898"/>
      <c r="H40" s="898"/>
      <c r="I40" s="898"/>
      <c r="J40" s="898"/>
      <c r="K40" s="194"/>
      <c r="L40" s="65"/>
      <c r="M40" s="66"/>
      <c r="N40" s="86"/>
      <c r="O40" s="86"/>
      <c r="P40" s="67"/>
      <c r="Q40" s="68"/>
      <c r="R40" s="68"/>
      <c r="S40" s="68"/>
      <c r="T40" s="68"/>
      <c r="U40" s="68"/>
      <c r="V40" s="68"/>
    </row>
    <row r="41" spans="1:22" s="88" customFormat="1" ht="23.4" customHeight="1" x14ac:dyDescent="0.25">
      <c r="A41" s="66"/>
      <c r="B41" s="93">
        <v>31</v>
      </c>
      <c r="C41" s="119"/>
      <c r="D41" s="902" t="str">
        <f>HYPERLINK("#'" &amp; "Import" &amp; "'!B2",IF(VLOOKUP(CONCATENATE($C$3,"-",B41),Languages!$A:$D,1,TRUE)=CONCATENATE($C$3,"-",B41),VLOOKUP(CONCATENATE($C$3,"-",B41),Languages!$A:$D,Summary!$C$7,TRUE),NA()))</f>
        <v>Tulosten tuonti (Import)</v>
      </c>
      <c r="E41" s="902"/>
      <c r="F41" s="902"/>
      <c r="G41" s="193">
        <v>32</v>
      </c>
      <c r="H41" s="902" t="str">
        <f>HYPERLINK("#'" &amp; "Export" &amp; "'!B2",IF(VLOOKUP(CONCATENATE($C$3,"-",G41),Languages!$A:$D,1,TRUE)=CONCATENATE($C$3,"-",G41),VLOOKUP(CONCATENATE($C$3,"-",G41),Languages!$A:$D,Summary!$C$7,TRUE),NA()))</f>
        <v>Tulosten vienti (Export)</v>
      </c>
      <c r="I41" s="902"/>
      <c r="J41" s="902"/>
      <c r="K41" s="73"/>
      <c r="L41" s="85"/>
      <c r="M41" s="66"/>
      <c r="N41" s="86"/>
      <c r="O41" s="86"/>
      <c r="P41" s="86"/>
      <c r="Q41" s="87"/>
      <c r="R41" s="87"/>
      <c r="S41" s="87"/>
      <c r="T41" s="87"/>
      <c r="U41" s="87"/>
      <c r="V41" s="87"/>
    </row>
    <row r="42" spans="1:22" s="88" customFormat="1" ht="23.4" customHeight="1" x14ac:dyDescent="0.25">
      <c r="A42" s="66"/>
      <c r="B42" s="93">
        <v>46</v>
      </c>
      <c r="C42" s="102"/>
      <c r="D42" s="902" t="str">
        <f>HYPERLINK("#'" &amp; "Export_KTK" &amp; "'!B2",IF(VLOOKUP(CONCATENATE($C$3,"-",B42),Languages!$A:$D,1,TRUE)=CONCATENATE($C$3,"-",B42),VLOOKUP(CONCATENATE($C$3,"-",B42),Languages!$A:$D,Summary!$C$7,TRUE),NA()))</f>
        <v>Tulosten lähetys Kyberturvallisuuskeskukselle (Export_KTK)</v>
      </c>
      <c r="E42" s="902"/>
      <c r="F42" s="902"/>
      <c r="G42" s="101"/>
      <c r="J42" s="73"/>
      <c r="K42" s="73"/>
      <c r="L42" s="85"/>
      <c r="M42" s="66"/>
      <c r="N42" s="86"/>
      <c r="O42" s="86"/>
      <c r="P42" s="86"/>
      <c r="Q42" s="87"/>
      <c r="R42" s="87"/>
      <c r="S42" s="87"/>
      <c r="T42" s="87"/>
      <c r="U42" s="87"/>
      <c r="V42" s="87"/>
    </row>
    <row r="43" spans="1:22" s="88" customFormat="1" ht="23.4" customHeight="1" x14ac:dyDescent="0.25">
      <c r="A43" s="66"/>
      <c r="B43" s="93">
        <v>37</v>
      </c>
      <c r="C43" s="102"/>
      <c r="D43" s="899" t="str">
        <f>HYPERLINK("#'" &amp; "R1" &amp; "'!B2",IF(VLOOKUP(CONCATENATE($C$3,"-",B43),Languages!$A:$D,1,TRUE)=CONCATENATE($C$3,"-",B43),VLOOKUP(CONCATENATE($C$3,"-",B43),Languages!$A:$D,Summary!$C$7,TRUE),NA()))</f>
        <v>Johdon kypsyysraportti (R1)</v>
      </c>
      <c r="E43" s="899"/>
      <c r="F43" s="899"/>
      <c r="G43" s="120">
        <v>38</v>
      </c>
      <c r="H43" s="900" t="str">
        <f>HYPERLINK("#'" &amp; "R3" &amp; "'!B2",IF(VLOOKUP(CONCATENATE($C$3,"-",G43),Languages!$A:$D,1,TRUE)=CONCATENATE($C$3,"-",G43),VLOOKUP(CONCATENATE($C$3,"-",G43),Languages!$A:$D,Summary!$C$7,TRUE),NA()))</f>
        <v>Yksityiskohtainen NIST Framework Core -raportti (R3)</v>
      </c>
      <c r="I43" s="900"/>
      <c r="J43" s="900"/>
      <c r="K43" s="73"/>
      <c r="L43" s="85"/>
      <c r="M43" s="66"/>
      <c r="N43" s="86"/>
      <c r="O43" s="86"/>
      <c r="P43" s="86"/>
      <c r="Q43" s="87"/>
      <c r="R43" s="87"/>
      <c r="S43" s="87"/>
      <c r="T43" s="87"/>
      <c r="U43" s="87"/>
      <c r="V43" s="87"/>
    </row>
    <row r="44" spans="1:22" s="88" customFormat="1" ht="23.4" customHeight="1" x14ac:dyDescent="0.25">
      <c r="A44" s="66"/>
      <c r="B44" s="93">
        <v>33</v>
      </c>
      <c r="C44" s="119"/>
      <c r="D44" s="899" t="str">
        <f>HYPERLINK("#'" &amp; "R2" &amp; "'!B2",IF(VLOOKUP(CONCATENATE($C$3,"-",B44),Languages!$A:$D,1,TRUE)=CONCATENATE($C$3,"-",B44),VLOOKUP(CONCATENATE($C$3,"-",B44),Languages!$A:$D,Summary!$C$7,TRUE),NA()))</f>
        <v>Kybermittarin kypsyysraportti (R2)</v>
      </c>
      <c r="E44" s="899"/>
      <c r="F44" s="899"/>
      <c r="G44" s="120">
        <v>34</v>
      </c>
      <c r="H44" s="900" t="str">
        <f>HYPERLINK("#'" &amp; "R4" &amp; "'!B2",IF(VLOOKUP(CONCATENATE($C$3,"-",G44),Languages!$A:$D,1,TRUE)=CONCATENATE($C$3,"-",G44),VLOOKUP(CONCATENATE($C$3,"-",G44),Languages!$A:$D,Summary!$C$7,TRUE),NA()))</f>
        <v>Kyberturvallisuuden kehityskohteiden raportti (R4)</v>
      </c>
      <c r="I44" s="900"/>
      <c r="J44" s="900"/>
      <c r="K44" s="73"/>
      <c r="L44" s="85"/>
      <c r="M44" s="66"/>
      <c r="N44" s="86"/>
      <c r="O44" s="86"/>
      <c r="P44" s="86"/>
      <c r="Q44" s="87"/>
      <c r="R44" s="87"/>
      <c r="S44" s="87"/>
      <c r="T44" s="87"/>
      <c r="U44" s="87"/>
      <c r="V44" s="87"/>
    </row>
    <row r="45" spans="1:22" s="88" customFormat="1" ht="23.4" customHeight="1" x14ac:dyDescent="0.25">
      <c r="A45" s="66"/>
      <c r="B45" s="89">
        <v>36</v>
      </c>
      <c r="C45" s="119"/>
      <c r="D45" s="897" t="str">
        <f>HYPERLINK("#'" &amp; "R5" &amp; "'!B2",IF(VLOOKUP(CONCATENATE($C$3,"-",B45),Languages!$A:$D,1,TRUE)=CONCATENATE($C$3,"-",B45),VLOOKUP(CONCATENATE($C$3,"-",B45),Languages!$A:$D,Summary!$C$7,TRUE),NA()))</f>
        <v>Yleiset hallintatoimet -raportti (R5)</v>
      </c>
      <c r="E45" s="897"/>
      <c r="F45" s="897"/>
      <c r="G45" s="341">
        <v>48</v>
      </c>
      <c r="H45" s="900" t="str">
        <f>HYPERLINK("#'" &amp; "R6" &amp; "'!B2",IF(VLOOKUP(CONCATENATE($C$3,"-",G45),Languages!$A:$D,1,TRUE)=CONCATENATE($C$3,"-",G45),VLOOKUP(CONCATENATE($C$3,"-",G45),Languages!$A:$D,Summary!$C$7,TRUE),NA()))</f>
        <v>Osion käytäntöjen toteutuminen kypsyystasoittain (R6)</v>
      </c>
      <c r="I45" s="900"/>
      <c r="J45" s="900"/>
      <c r="K45" s="73"/>
      <c r="L45" s="85"/>
      <c r="M45" s="66"/>
      <c r="N45" s="86"/>
      <c r="O45" s="86"/>
      <c r="P45" s="86"/>
      <c r="Q45" s="87"/>
      <c r="R45" s="87"/>
      <c r="S45" s="87"/>
      <c r="T45" s="87"/>
      <c r="U45" s="87"/>
      <c r="V45" s="87"/>
    </row>
    <row r="46" spans="1:22" s="88" customFormat="1" ht="23.4" customHeight="1" x14ac:dyDescent="0.25">
      <c r="A46" s="66"/>
      <c r="B46" s="89">
        <v>47</v>
      </c>
      <c r="C46" s="119"/>
      <c r="D46" s="897" t="str">
        <f>HYPERLINK("#'" &amp; "R7" &amp; "'!B2",IF(VLOOKUP(CONCATENATE($C$3,"-",B46),Languages!$A:$D,1,TRUE)=CONCATENATE($C$3,"-",B46),VLOOKUP(CONCATENATE($C$3,"-",B46),Languages!$A:$D,Summary!$C$7,TRUE),NA()))</f>
        <v>Osiokohtainen kypsyystaso -raportti (R7)</v>
      </c>
      <c r="E46" s="897"/>
      <c r="F46" s="897"/>
      <c r="G46" s="340"/>
      <c r="H46" s="339"/>
      <c r="I46" s="339"/>
      <c r="J46" s="73"/>
      <c r="K46" s="73"/>
      <c r="L46" s="85"/>
      <c r="M46" s="66"/>
      <c r="N46" s="86"/>
      <c r="O46" s="86"/>
      <c r="P46" s="86"/>
      <c r="Q46" s="87"/>
      <c r="R46" s="87"/>
      <c r="S46" s="87"/>
      <c r="T46" s="87"/>
      <c r="U46" s="87"/>
      <c r="V46" s="87"/>
    </row>
    <row r="47" spans="1:22" s="25" customFormat="1" x14ac:dyDescent="0.25">
      <c r="A47" s="121"/>
      <c r="B47" s="122"/>
      <c r="C47" s="123"/>
      <c r="D47" s="124"/>
      <c r="E47" s="124"/>
      <c r="F47" s="124"/>
      <c r="G47" s="125"/>
      <c r="H47" s="126"/>
      <c r="I47" s="127"/>
      <c r="J47" s="127"/>
      <c r="K47" s="127"/>
      <c r="L47" s="128"/>
      <c r="M47" s="121"/>
      <c r="N47" s="86"/>
      <c r="O47" s="86"/>
      <c r="P47" s="23"/>
      <c r="Q47" s="24"/>
      <c r="R47" s="24"/>
      <c r="S47" s="24"/>
      <c r="T47" s="24"/>
      <c r="U47" s="24"/>
      <c r="V47" s="24"/>
    </row>
    <row r="48" spans="1:22" s="25" customFormat="1" x14ac:dyDescent="0.25">
      <c r="A48" s="121"/>
      <c r="B48" s="121"/>
      <c r="C48" s="129"/>
      <c r="D48" s="121"/>
      <c r="E48" s="121"/>
      <c r="F48" s="121"/>
      <c r="G48" s="130"/>
      <c r="H48" s="130"/>
      <c r="I48" s="121"/>
      <c r="J48" s="121"/>
      <c r="K48" s="121"/>
      <c r="L48" s="121"/>
      <c r="M48" s="121"/>
      <c r="N48" s="86"/>
      <c r="O48" s="86"/>
      <c r="P48" s="23"/>
      <c r="Q48" s="24"/>
      <c r="R48" s="24"/>
      <c r="S48" s="24"/>
      <c r="T48" s="24"/>
      <c r="U48" s="24"/>
      <c r="V48" s="24"/>
    </row>
  </sheetData>
  <sheetProtection sheet="1" formatCells="0" formatColumns="0" formatRows="0"/>
  <mergeCells count="55">
    <mergeCell ref="E12:F12"/>
    <mergeCell ref="E13:F13"/>
    <mergeCell ref="I13:J13"/>
    <mergeCell ref="J33:K33"/>
    <mergeCell ref="E15:F15"/>
    <mergeCell ref="I15:J15"/>
    <mergeCell ref="D29:E29"/>
    <mergeCell ref="H29:I29"/>
    <mergeCell ref="P2:V15"/>
    <mergeCell ref="D44:F44"/>
    <mergeCell ref="H44:J44"/>
    <mergeCell ref="D41:F41"/>
    <mergeCell ref="D31:E31"/>
    <mergeCell ref="H31:I31"/>
    <mergeCell ref="H32:I32"/>
    <mergeCell ref="D34:E34"/>
    <mergeCell ref="C40:J40"/>
    <mergeCell ref="H33:I33"/>
    <mergeCell ref="H34:I34"/>
    <mergeCell ref="D37:F37"/>
    <mergeCell ref="D42:F42"/>
    <mergeCell ref="E7:F7"/>
    <mergeCell ref="C10:J10"/>
    <mergeCell ref="D30:E30"/>
    <mergeCell ref="C6:J6"/>
    <mergeCell ref="D33:E33"/>
    <mergeCell ref="F34:G34"/>
    <mergeCell ref="E14:F14"/>
    <mergeCell ref="D45:F45"/>
    <mergeCell ref="H45:J45"/>
    <mergeCell ref="I12:J12"/>
    <mergeCell ref="I23:J23"/>
    <mergeCell ref="H30:I30"/>
    <mergeCell ref="D18:J20"/>
    <mergeCell ref="E11:F11"/>
    <mergeCell ref="I11:J11"/>
    <mergeCell ref="I14:J14"/>
    <mergeCell ref="I22:J22"/>
    <mergeCell ref="D22:F22"/>
    <mergeCell ref="D23:G24"/>
    <mergeCell ref="D46:F46"/>
    <mergeCell ref="C27:J27"/>
    <mergeCell ref="D43:F43"/>
    <mergeCell ref="H43:J43"/>
    <mergeCell ref="F31:G31"/>
    <mergeCell ref="F32:G32"/>
    <mergeCell ref="J31:K31"/>
    <mergeCell ref="J32:K32"/>
    <mergeCell ref="H41:J41"/>
    <mergeCell ref="J34:K34"/>
    <mergeCell ref="D32:E32"/>
    <mergeCell ref="F33:G33"/>
    <mergeCell ref="F29:G29"/>
    <mergeCell ref="F30:G30"/>
    <mergeCell ref="J30:K30"/>
  </mergeCells>
  <pageMargins left="0.7" right="0.7" top="0.75" bottom="0.75" header="0.3" footer="0.3"/>
  <pageSetup paperSize="9" scale="43" orientation="portrait" r:id="rId1"/>
  <colBreaks count="1" manualBreakCount="1">
    <brk id="13" max="46" man="1"/>
  </colBreaks>
  <ignoredErrors>
    <ignoredError sqref="E33 E32 E31 E34 E30 D33 D30 D36:E36 D34 D31 D32 E35"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Parameters!$B$23:$B$25</xm:f>
          </x14:formula1>
          <xm:sqref>I23:J23</xm:sqref>
        </x14:dataValidation>
        <x14:dataValidation type="list" allowBlank="1" showInputMessage="1" showErrorMessage="1" xr:uid="{00000000-0002-0000-0200-000001000000}">
          <x14:formula1>
            <xm:f>Parameters!$D$2:$F$2</xm:f>
          </x14:formula1>
          <xm:sqref>H7</xm:sqref>
        </x14:dataValidation>
        <x14:dataValidation type="list" allowBlank="1" showInputMessage="1" showErrorMessage="1" xr:uid="{00000000-0002-0000-0200-000002000000}">
          <x14:formula1>
            <xm:f>Parameters!$B$26:$B$40</xm:f>
          </x14:formula1>
          <xm:sqref>E12:F12</xm:sqref>
        </x14:dataValidation>
        <x14:dataValidation type="list" allowBlank="1" showInputMessage="1" showErrorMessage="1" xr:uid="{00000000-0002-0000-0200-000003000000}">
          <x14:formula1>
            <xm:f>Parameters!$B$41:$B$77</xm:f>
          </x14:formula1>
          <xm:sqref>E13:F13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42A8-6CBB-4175-B633-B7D597C1AFF6}">
  <sheetPr codeName="Sheet40">
    <tabColor rgb="FFFF0000"/>
  </sheetPr>
  <dimension ref="A1:V846"/>
  <sheetViews>
    <sheetView zoomScale="80" zoomScaleNormal="80" workbookViewId="0">
      <selection activeCell="AJ76" sqref="AJ76"/>
    </sheetView>
  </sheetViews>
  <sheetFormatPr defaultRowHeight="13.8" x14ac:dyDescent="0.25"/>
  <cols>
    <col min="1" max="1" width="15.36328125" customWidth="1"/>
    <col min="2" max="2" width="6.6328125" style="226" customWidth="1"/>
    <col min="3" max="3" width="9.81640625" customWidth="1"/>
    <col min="4" max="4" width="9.1796875" customWidth="1"/>
    <col min="6" max="7" width="9.6328125" customWidth="1"/>
    <col min="8" max="8" width="5.6328125" customWidth="1"/>
    <col min="15" max="15" width="5.6328125" customWidth="1"/>
  </cols>
  <sheetData>
    <row r="1" spans="1:22" x14ac:dyDescent="0.25">
      <c r="A1" s="4" t="s">
        <v>1387</v>
      </c>
      <c r="B1" s="5" t="s">
        <v>525</v>
      </c>
      <c r="C1" s="4" t="s">
        <v>1388</v>
      </c>
      <c r="D1" s="4" t="s">
        <v>1388</v>
      </c>
      <c r="E1" s="5" t="s">
        <v>1494</v>
      </c>
      <c r="J1" s="221" t="s">
        <v>383</v>
      </c>
      <c r="K1" s="222" t="s">
        <v>1376</v>
      </c>
      <c r="L1" s="223" t="s">
        <v>1377</v>
      </c>
      <c r="M1" s="224" t="s">
        <v>1378</v>
      </c>
      <c r="N1" s="225" t="s">
        <v>1379</v>
      </c>
    </row>
    <row r="2" spans="1:22" x14ac:dyDescent="0.25">
      <c r="A2" t="s">
        <v>103</v>
      </c>
      <c r="B2" s="226">
        <v>1</v>
      </c>
      <c r="C2" t="s">
        <v>1376</v>
      </c>
      <c r="D2" t="s">
        <v>1389</v>
      </c>
      <c r="E2" s="226" t="e">
        <f>VLOOKUP($A2,#REF!,7,FALSE)</f>
        <v>#REF!</v>
      </c>
      <c r="F2" s="238" t="str">
        <f>CONCATENATE($D2,$B2)</f>
        <v>PR.AC-11</v>
      </c>
      <c r="G2" s="238" t="e">
        <f>_xlfn.IFNA(CONCATENATE(F2,$E2),CONCATENATE(F2,$E2,0))</f>
        <v>#REF!</v>
      </c>
      <c r="H2" s="238"/>
      <c r="J2" s="226">
        <f>COUNTIFS($C:$C,J$1)</f>
        <v>304</v>
      </c>
      <c r="K2" s="226">
        <f>COUNTIFS($C:$C,K$1)</f>
        <v>315</v>
      </c>
      <c r="L2" s="226">
        <f>COUNTIFS($C:$C,L$1)</f>
        <v>131</v>
      </c>
      <c r="M2" s="226">
        <f>COUNTIFS($C:$C,M$1)</f>
        <v>74</v>
      </c>
      <c r="N2" s="226">
        <f>COUNTIFS($C:$C,N$1)</f>
        <v>21</v>
      </c>
    </row>
    <row r="3" spans="1:22" x14ac:dyDescent="0.25">
      <c r="A3" t="s">
        <v>105</v>
      </c>
      <c r="B3" s="226">
        <v>1</v>
      </c>
      <c r="C3" t="s">
        <v>1376</v>
      </c>
      <c r="D3" t="s">
        <v>1389</v>
      </c>
      <c r="E3" s="226" t="e">
        <f>VLOOKUP(A3,#REF!,7,FALSE)</f>
        <v>#REF!</v>
      </c>
      <c r="F3" s="238" t="str">
        <f t="shared" ref="F3:F66" si="0">CONCATENATE($D3,$B3)</f>
        <v>PR.AC-11</v>
      </c>
      <c r="G3" s="238" t="e">
        <f t="shared" ref="G3:G66" si="1">_xlfn.IFNA(CONCATENATE(F3,$E3),CONCATENATE(F3,$E3,0))</f>
        <v>#REF!</v>
      </c>
      <c r="J3" s="226">
        <f>COUNTIFS($C:$C,J$1,$E:$E,1)</f>
        <v>0</v>
      </c>
      <c r="K3" s="226">
        <f>COUNTIFS($C:$C,K$1,$E:$E,1)</f>
        <v>0</v>
      </c>
      <c r="L3" s="226">
        <f>COUNTIFS($C:$C,L$1,$E:$E,1)</f>
        <v>0</v>
      </c>
      <c r="M3" s="226">
        <f>COUNTIFS($C:$C,M$1,$E:$E,1)</f>
        <v>0</v>
      </c>
      <c r="N3" s="226">
        <f>COUNTIFS($C:$C,N$1,$E:$E,1)</f>
        <v>0</v>
      </c>
    </row>
    <row r="4" spans="1:22" x14ac:dyDescent="0.25">
      <c r="A4" t="s">
        <v>106</v>
      </c>
      <c r="B4" s="226">
        <v>1</v>
      </c>
      <c r="C4" t="s">
        <v>1376</v>
      </c>
      <c r="D4" t="s">
        <v>1389</v>
      </c>
      <c r="E4" s="226" t="e">
        <f>VLOOKUP(A4,#REF!,7,FALSE)</f>
        <v>#REF!</v>
      </c>
      <c r="F4" s="238" t="str">
        <f t="shared" si="0"/>
        <v>PR.AC-11</v>
      </c>
      <c r="G4" s="238" t="e">
        <f t="shared" si="1"/>
        <v>#REF!</v>
      </c>
    </row>
    <row r="5" spans="1:22" x14ac:dyDescent="0.25">
      <c r="A5" t="s">
        <v>107</v>
      </c>
      <c r="B5" s="226">
        <v>2</v>
      </c>
      <c r="C5" t="s">
        <v>1376</v>
      </c>
      <c r="D5" t="s">
        <v>1389</v>
      </c>
      <c r="E5" s="226" t="e">
        <f>VLOOKUP(A5,#REF!,7,FALSE)</f>
        <v>#REF!</v>
      </c>
      <c r="F5" s="238" t="str">
        <f t="shared" si="0"/>
        <v>PR.AC-12</v>
      </c>
      <c r="G5" s="238" t="e">
        <f t="shared" si="1"/>
        <v>#REF!</v>
      </c>
      <c r="J5" t="s">
        <v>1495</v>
      </c>
      <c r="K5" t="s">
        <v>1496</v>
      </c>
      <c r="L5" t="s">
        <v>1497</v>
      </c>
      <c r="M5" t="s">
        <v>1498</v>
      </c>
      <c r="N5" t="s">
        <v>1499</v>
      </c>
      <c r="P5" s="227" t="s">
        <v>723</v>
      </c>
      <c r="Q5" s="228" t="s">
        <v>724</v>
      </c>
      <c r="R5" s="228" t="s">
        <v>725</v>
      </c>
      <c r="S5" s="229" t="s">
        <v>726</v>
      </c>
    </row>
    <row r="6" spans="1:22" x14ac:dyDescent="0.25">
      <c r="A6" t="s">
        <v>107</v>
      </c>
      <c r="B6" s="226">
        <v>2</v>
      </c>
      <c r="C6" t="s">
        <v>1376</v>
      </c>
      <c r="D6" t="s">
        <v>1390</v>
      </c>
      <c r="E6" s="226" t="e">
        <f>VLOOKUP(A6,#REF!,7,FALSE)</f>
        <v>#REF!</v>
      </c>
      <c r="F6" s="238" t="str">
        <f t="shared" si="0"/>
        <v>PR.AC-62</v>
      </c>
      <c r="G6" s="238" t="e">
        <f t="shared" si="1"/>
        <v>#REF!</v>
      </c>
      <c r="J6" s="226" t="str">
        <f>IF(VLOOKUP(J$5,Languages!$A:$D,1,TRUE)=J$5,VLOOKUP(J$5,Languages!$A:$D,Summary!$C$7,TRUE),NA())</f>
        <v>Tunnistaminen</v>
      </c>
      <c r="K6" s="226" t="str">
        <f>IF(VLOOKUP(K$5,Languages!$A:$D,1,TRUE)=K$5,VLOOKUP(K$5,Languages!$A:$D,Summary!$C$7,TRUE),NA())</f>
        <v>Suojautuminen</v>
      </c>
      <c r="L6" s="226" t="str">
        <f>IF(VLOOKUP(L$5,Languages!$A:$D,1,TRUE)=L$5,VLOOKUP(L$5,Languages!$A:$D,Summary!$C$7,TRUE),NA())</f>
        <v>Havainnointi</v>
      </c>
      <c r="M6" s="226" t="str">
        <f>IF(VLOOKUP(M$5,Languages!$A:$D,1,TRUE)=M$5,VLOOKUP(M$5,Languages!$A:$D,Summary!$C$7,TRUE),NA())</f>
        <v>Vaste</v>
      </c>
      <c r="N6" s="226" t="str">
        <f>IF(VLOOKUP(N$5,Languages!$A:$D,1,TRUE)=N$5,VLOOKUP(N$5,Languages!$A:$D,Summary!$C$7,TRUE),NA())</f>
        <v>Palautuminen</v>
      </c>
      <c r="P6" s="230">
        <v>0.3</v>
      </c>
      <c r="Q6" s="231">
        <v>0.3</v>
      </c>
      <c r="R6" s="231">
        <v>0.3</v>
      </c>
      <c r="S6" s="232">
        <v>0.1</v>
      </c>
    </row>
    <row r="7" spans="1:22" x14ac:dyDescent="0.25">
      <c r="A7" t="s">
        <v>108</v>
      </c>
      <c r="B7" s="226">
        <v>2</v>
      </c>
      <c r="C7" t="s">
        <v>1376</v>
      </c>
      <c r="D7" t="s">
        <v>1389</v>
      </c>
      <c r="E7" s="226" t="e">
        <f>VLOOKUP(A7,#REF!,7,FALSE)</f>
        <v>#REF!</v>
      </c>
      <c r="F7" s="238" t="str">
        <f t="shared" si="0"/>
        <v>PR.AC-12</v>
      </c>
      <c r="G7" s="238" t="e">
        <f t="shared" si="1"/>
        <v>#REF!</v>
      </c>
      <c r="I7" t="s">
        <v>1380</v>
      </c>
      <c r="J7" s="233">
        <f>J3/J2</f>
        <v>0</v>
      </c>
      <c r="K7" s="233">
        <f>K3/K2</f>
        <v>0</v>
      </c>
      <c r="L7" s="233">
        <f>L3/L2</f>
        <v>0</v>
      </c>
      <c r="M7" s="233">
        <f>M3/M2</f>
        <v>0</v>
      </c>
      <c r="N7" s="233">
        <f>N3/N2</f>
        <v>0</v>
      </c>
      <c r="P7" s="14">
        <v>0.3</v>
      </c>
      <c r="Q7" s="9">
        <v>0.3</v>
      </c>
      <c r="R7" s="9">
        <v>0.3</v>
      </c>
      <c r="S7" s="11">
        <v>0.1</v>
      </c>
    </row>
    <row r="8" spans="1:22" x14ac:dyDescent="0.25">
      <c r="A8" t="s">
        <v>109</v>
      </c>
      <c r="B8" s="226">
        <v>2</v>
      </c>
      <c r="C8" t="s">
        <v>1376</v>
      </c>
      <c r="D8" t="s">
        <v>1389</v>
      </c>
      <c r="E8" s="226" t="e">
        <f>VLOOKUP(A8,#REF!,7,FALSE)</f>
        <v>#REF!</v>
      </c>
      <c r="F8" s="238" t="str">
        <f t="shared" si="0"/>
        <v>PR.AC-12</v>
      </c>
      <c r="G8" s="238" t="e">
        <f t="shared" si="1"/>
        <v>#REF!</v>
      </c>
      <c r="J8" s="226"/>
      <c r="K8" s="226"/>
      <c r="L8" s="226"/>
      <c r="M8" s="226"/>
      <c r="N8" s="226"/>
      <c r="P8" s="14">
        <v>0.3</v>
      </c>
      <c r="Q8" s="9">
        <v>0.3</v>
      </c>
      <c r="R8" s="9">
        <v>0.3</v>
      </c>
      <c r="S8" s="11">
        <v>0.1</v>
      </c>
    </row>
    <row r="9" spans="1:22" x14ac:dyDescent="0.25">
      <c r="A9" t="s">
        <v>109</v>
      </c>
      <c r="B9" s="226">
        <v>2</v>
      </c>
      <c r="C9" t="s">
        <v>1376</v>
      </c>
      <c r="D9" t="s">
        <v>1391</v>
      </c>
      <c r="E9" s="226" t="e">
        <f>VLOOKUP(A9,#REF!,7,FALSE)</f>
        <v>#REF!</v>
      </c>
      <c r="F9" s="238" t="str">
        <f t="shared" si="0"/>
        <v>PR.AC-72</v>
      </c>
      <c r="G9" s="238" t="e">
        <f t="shared" si="1"/>
        <v>#REF!</v>
      </c>
      <c r="I9" t="s">
        <v>722</v>
      </c>
      <c r="J9" s="234" t="e">
        <f>Import_Kybermittari!#REF!</f>
        <v>#REF!</v>
      </c>
      <c r="K9" s="234" t="e">
        <f>Import_Kybermittari!#REF!</f>
        <v>#REF!</v>
      </c>
      <c r="L9" s="234" t="e">
        <f>Import_Kybermittari!#REF!</f>
        <v>#REF!</v>
      </c>
      <c r="M9" s="234" t="e">
        <f>Import_Kybermittari!#REF!</f>
        <v>#REF!</v>
      </c>
      <c r="N9" s="234" t="e">
        <f>Import_Kybermittari!#REF!</f>
        <v>#REF!</v>
      </c>
      <c r="P9" s="14">
        <v>0.3</v>
      </c>
      <c r="Q9" s="9">
        <v>0.3</v>
      </c>
      <c r="R9" s="9">
        <v>0.3</v>
      </c>
      <c r="S9" s="11">
        <v>0.1</v>
      </c>
    </row>
    <row r="10" spans="1:22" x14ac:dyDescent="0.25">
      <c r="A10" t="s">
        <v>111</v>
      </c>
      <c r="B10" s="226">
        <v>1</v>
      </c>
      <c r="C10" t="s">
        <v>1376</v>
      </c>
      <c r="D10" t="s">
        <v>1392</v>
      </c>
      <c r="E10" s="226" t="e">
        <f>VLOOKUP(A10,#REF!,7,FALSE)</f>
        <v>#REF!</v>
      </c>
      <c r="F10" s="238" t="str">
        <f t="shared" si="0"/>
        <v>PR.AC-31</v>
      </c>
      <c r="G10" s="238" t="e">
        <f t="shared" si="1"/>
        <v>#REF!</v>
      </c>
      <c r="I10" t="s">
        <v>1386</v>
      </c>
      <c r="J10" s="234" t="e">
        <f>Import_Kybermittari!#REF!</f>
        <v>#REF!</v>
      </c>
      <c r="K10" s="234" t="e">
        <f>Import_Kybermittari!#REF!</f>
        <v>#REF!</v>
      </c>
      <c r="L10" s="234" t="e">
        <f>Import_Kybermittari!#REF!</f>
        <v>#REF!</v>
      </c>
      <c r="M10" s="234" t="e">
        <f>Import_Kybermittari!#REF!</f>
        <v>#REF!</v>
      </c>
      <c r="N10" s="234" t="e">
        <f>Import_Kybermittari!#REF!</f>
        <v>#REF!</v>
      </c>
      <c r="P10" s="15">
        <v>0.3</v>
      </c>
      <c r="Q10" s="12">
        <v>0.3</v>
      </c>
      <c r="R10" s="12">
        <v>0.3</v>
      </c>
      <c r="S10" s="13">
        <v>0.1</v>
      </c>
    </row>
    <row r="11" spans="1:22" x14ac:dyDescent="0.25">
      <c r="A11" t="s">
        <v>111</v>
      </c>
      <c r="B11" s="226">
        <v>1</v>
      </c>
      <c r="C11" t="s">
        <v>1376</v>
      </c>
      <c r="D11" t="s">
        <v>1393</v>
      </c>
      <c r="E11" s="226" t="e">
        <f>VLOOKUP(A11,#REF!,7,FALSE)</f>
        <v>#REF!</v>
      </c>
      <c r="F11" s="238" t="str">
        <f t="shared" si="0"/>
        <v>PR.PT-21</v>
      </c>
      <c r="G11" s="238" t="e">
        <f t="shared" si="1"/>
        <v>#REF!</v>
      </c>
    </row>
    <row r="12" spans="1:22" x14ac:dyDescent="0.25">
      <c r="A12" t="s">
        <v>111</v>
      </c>
      <c r="B12" s="226">
        <v>1</v>
      </c>
      <c r="C12" t="s">
        <v>1376</v>
      </c>
      <c r="D12" t="s">
        <v>1394</v>
      </c>
      <c r="E12" s="226" t="e">
        <f>VLOOKUP(A12,#REF!,7,FALSE)</f>
        <v>#REF!</v>
      </c>
      <c r="F12" s="238" t="str">
        <f t="shared" si="0"/>
        <v>PR.PT-31</v>
      </c>
      <c r="G12" s="238" t="e">
        <f t="shared" si="1"/>
        <v>#REF!</v>
      </c>
    </row>
    <row r="13" spans="1:22" x14ac:dyDescent="0.25">
      <c r="A13" t="s">
        <v>112</v>
      </c>
      <c r="B13" s="226">
        <v>1</v>
      </c>
      <c r="C13" t="s">
        <v>1376</v>
      </c>
      <c r="D13" t="s">
        <v>1392</v>
      </c>
      <c r="E13" s="226" t="e">
        <f>VLOOKUP(A13,#REF!,7,FALSE)</f>
        <v>#REF!</v>
      </c>
      <c r="F13" s="238" t="str">
        <f t="shared" si="0"/>
        <v>PR.AC-31</v>
      </c>
      <c r="G13" s="238" t="e">
        <f t="shared" si="1"/>
        <v>#REF!</v>
      </c>
    </row>
    <row r="14" spans="1:22" x14ac:dyDescent="0.25">
      <c r="A14" t="s">
        <v>112</v>
      </c>
      <c r="B14" s="226">
        <v>1</v>
      </c>
      <c r="C14" t="s">
        <v>1376</v>
      </c>
      <c r="D14" t="s">
        <v>1395</v>
      </c>
      <c r="E14" s="226" t="e">
        <f>VLOOKUP(A14,#REF!,7,FALSE)</f>
        <v>#REF!</v>
      </c>
      <c r="F14" s="238" t="str">
        <f t="shared" si="0"/>
        <v>PR.MA-21</v>
      </c>
      <c r="G14" s="238" t="e">
        <f t="shared" si="1"/>
        <v>#REF!</v>
      </c>
    </row>
    <row r="15" spans="1:22" x14ac:dyDescent="0.25">
      <c r="A15" t="s">
        <v>112</v>
      </c>
      <c r="B15" s="226">
        <v>1</v>
      </c>
      <c r="C15" t="s">
        <v>1376</v>
      </c>
      <c r="D15" t="s">
        <v>1393</v>
      </c>
      <c r="E15" s="226" t="e">
        <f>VLOOKUP(A15,#REF!,7,FALSE)</f>
        <v>#REF!</v>
      </c>
      <c r="F15" s="238" t="str">
        <f t="shared" si="0"/>
        <v>PR.PT-21</v>
      </c>
      <c r="G15" s="238" t="e">
        <f t="shared" si="1"/>
        <v>#REF!</v>
      </c>
      <c r="I15" s="10" t="s">
        <v>537</v>
      </c>
      <c r="J15" s="236" t="s">
        <v>383</v>
      </c>
      <c r="K15" s="236" t="s">
        <v>1563</v>
      </c>
      <c r="L15" s="236" t="s">
        <v>1565</v>
      </c>
      <c r="M15" s="236" t="s">
        <v>1564</v>
      </c>
      <c r="N15" s="237">
        <v>1</v>
      </c>
      <c r="O15" s="236" t="s">
        <v>1565</v>
      </c>
      <c r="P15" s="236" t="s">
        <v>1564</v>
      </c>
      <c r="Q15" s="237">
        <v>2</v>
      </c>
      <c r="R15" s="236" t="s">
        <v>1565</v>
      </c>
      <c r="S15" s="236" t="s">
        <v>1564</v>
      </c>
      <c r="T15" s="237">
        <v>3</v>
      </c>
      <c r="U15" s="236" t="s">
        <v>1565</v>
      </c>
      <c r="V15" s="236" t="s">
        <v>1564</v>
      </c>
    </row>
    <row r="16" spans="1:22" x14ac:dyDescent="0.25">
      <c r="A16" t="s">
        <v>112</v>
      </c>
      <c r="B16" s="226">
        <v>1</v>
      </c>
      <c r="C16" t="s">
        <v>1376</v>
      </c>
      <c r="D16" t="s">
        <v>1394</v>
      </c>
      <c r="E16" s="226" t="e">
        <f>VLOOKUP(A16,#REF!,7,FALSE)</f>
        <v>#REF!</v>
      </c>
      <c r="F16" s="238" t="str">
        <f t="shared" si="0"/>
        <v>PR.PT-31</v>
      </c>
      <c r="G16" s="238" t="e">
        <f t="shared" si="1"/>
        <v>#REF!</v>
      </c>
      <c r="I16" s="4" t="s">
        <v>1536</v>
      </c>
      <c r="J16" s="4" t="s">
        <v>1422</v>
      </c>
      <c r="K16" s="239">
        <f>IF(L16=0,0,M16/L16)</f>
        <v>0</v>
      </c>
      <c r="L16" s="240">
        <f>SUM(O16+R16+U16)</f>
        <v>8</v>
      </c>
      <c r="M16" s="240">
        <f>SUM(P16+S16+V16)</f>
        <v>0</v>
      </c>
      <c r="N16" s="239">
        <f>IF(O16=0,0,P16/O16)</f>
        <v>0</v>
      </c>
      <c r="O16" s="240">
        <f>COUNTIF($F:$F,CONCATENATE($J16,N$15))</f>
        <v>4</v>
      </c>
      <c r="P16" s="240">
        <f>COUNTIF($G:$G,CONCATENATE($J16,N$15,1))</f>
        <v>0</v>
      </c>
      <c r="Q16" s="239">
        <f>IF(R16=0,0,S16/R16)</f>
        <v>0</v>
      </c>
      <c r="R16" s="240">
        <f>COUNTIF($F:$F,CONCATENATE($J16,Q$15))</f>
        <v>2</v>
      </c>
      <c r="S16" s="240">
        <f>COUNTIF($G:$G,CONCATENATE($J16,Q$15,1))</f>
        <v>0</v>
      </c>
      <c r="T16" s="239">
        <f>IF(U16=0,0,V16/U16)</f>
        <v>0</v>
      </c>
      <c r="U16" s="240">
        <f>COUNTIF($F:$F,CONCATENATE($J16,T$15))</f>
        <v>2</v>
      </c>
      <c r="V16" s="240">
        <f>COUNTIF($G:$G,CONCATENATE($J16,T$15,1))</f>
        <v>0</v>
      </c>
    </row>
    <row r="17" spans="1:22" x14ac:dyDescent="0.25">
      <c r="A17" t="s">
        <v>113</v>
      </c>
      <c r="B17" s="226">
        <v>2</v>
      </c>
      <c r="C17" t="s">
        <v>1376</v>
      </c>
      <c r="D17" t="s">
        <v>1392</v>
      </c>
      <c r="E17" s="226" t="e">
        <f>VLOOKUP(A17,#REF!,7,FALSE)</f>
        <v>#REF!</v>
      </c>
      <c r="F17" s="238" t="str">
        <f t="shared" si="0"/>
        <v>PR.AC-32</v>
      </c>
      <c r="G17" s="238" t="e">
        <f t="shared" si="1"/>
        <v>#REF!</v>
      </c>
      <c r="I17" s="4"/>
      <c r="J17" s="4" t="s">
        <v>1423</v>
      </c>
      <c r="K17" s="239">
        <f t="shared" ref="K17:K80" si="2">IF(L17=0,0,M17/L17)</f>
        <v>0</v>
      </c>
      <c r="L17" s="240">
        <f t="shared" ref="L17:L80" si="3">SUM(O17+R17+U17)</f>
        <v>8</v>
      </c>
      <c r="M17" s="240">
        <f t="shared" ref="M17:M80" si="4">SUM(P17+S17+V17)</f>
        <v>0</v>
      </c>
      <c r="N17" s="239">
        <f t="shared" ref="N17:N80" si="5">IF(O17=0,0,P17/O17)</f>
        <v>0</v>
      </c>
      <c r="O17" s="240">
        <f t="shared" ref="O17:O80" si="6">COUNTIF($F:$F,CONCATENATE($J17,N$15))</f>
        <v>3</v>
      </c>
      <c r="P17" s="240">
        <f t="shared" ref="P17:P80" si="7">COUNTIF($G:$G,CONCATENATE($J17,N$15,1))</f>
        <v>0</v>
      </c>
      <c r="Q17" s="239">
        <f t="shared" ref="Q17:Q80" si="8">IF(R17=0,0,S17/R17)</f>
        <v>0</v>
      </c>
      <c r="R17" s="240">
        <f t="shared" ref="R17:R80" si="9">COUNTIF($F:$F,CONCATENATE($J17,Q$15))</f>
        <v>3</v>
      </c>
      <c r="S17" s="240">
        <f t="shared" ref="S17:S80" si="10">COUNTIF($G:$G,CONCATENATE($J17,Q$15,1))</f>
        <v>0</v>
      </c>
      <c r="T17" s="239">
        <f t="shared" ref="T17:T80" si="11">IF(U17=0,0,V17/U17)</f>
        <v>0</v>
      </c>
      <c r="U17" s="240">
        <f t="shared" ref="U17:U80" si="12">COUNTIF($F:$F,CONCATENATE($J17,T$15))</f>
        <v>2</v>
      </c>
      <c r="V17" s="240">
        <f t="shared" ref="V17:V80" si="13">COUNTIF($G:$G,CONCATENATE($J17,T$15,1))</f>
        <v>0</v>
      </c>
    </row>
    <row r="18" spans="1:22" x14ac:dyDescent="0.25">
      <c r="A18" t="s">
        <v>113</v>
      </c>
      <c r="B18" s="226">
        <v>2</v>
      </c>
      <c r="C18" t="s">
        <v>1376</v>
      </c>
      <c r="D18" t="s">
        <v>1391</v>
      </c>
      <c r="E18" s="226" t="e">
        <f>VLOOKUP(A18,#REF!,7,FALSE)</f>
        <v>#REF!</v>
      </c>
      <c r="F18" s="238" t="str">
        <f t="shared" si="0"/>
        <v>PR.AC-72</v>
      </c>
      <c r="G18" s="238" t="e">
        <f t="shared" si="1"/>
        <v>#REF!</v>
      </c>
      <c r="I18" s="4"/>
      <c r="J18" s="4" t="s">
        <v>1428</v>
      </c>
      <c r="K18" s="239">
        <f t="shared" si="2"/>
        <v>0</v>
      </c>
      <c r="L18" s="240">
        <f t="shared" si="3"/>
        <v>8</v>
      </c>
      <c r="M18" s="240">
        <f t="shared" si="4"/>
        <v>0</v>
      </c>
      <c r="N18" s="239">
        <f t="shared" si="5"/>
        <v>0</v>
      </c>
      <c r="O18" s="240">
        <f t="shared" si="6"/>
        <v>4</v>
      </c>
      <c r="P18" s="240">
        <f t="shared" si="7"/>
        <v>0</v>
      </c>
      <c r="Q18" s="239">
        <f t="shared" si="8"/>
        <v>0</v>
      </c>
      <c r="R18" s="240">
        <f t="shared" si="9"/>
        <v>2</v>
      </c>
      <c r="S18" s="240">
        <f t="shared" si="10"/>
        <v>0</v>
      </c>
      <c r="T18" s="239">
        <f t="shared" si="11"/>
        <v>0</v>
      </c>
      <c r="U18" s="240">
        <f t="shared" si="12"/>
        <v>2</v>
      </c>
      <c r="V18" s="240">
        <f t="shared" si="13"/>
        <v>0</v>
      </c>
    </row>
    <row r="19" spans="1:22" x14ac:dyDescent="0.25">
      <c r="A19" t="s">
        <v>113</v>
      </c>
      <c r="B19" s="226">
        <v>2</v>
      </c>
      <c r="C19" t="s">
        <v>1376</v>
      </c>
      <c r="D19" t="s">
        <v>1395</v>
      </c>
      <c r="E19" s="226" t="e">
        <f>VLOOKUP(A19,#REF!,7,FALSE)</f>
        <v>#REF!</v>
      </c>
      <c r="F19" s="238" t="str">
        <f t="shared" si="0"/>
        <v>PR.MA-22</v>
      </c>
      <c r="G19" s="238" t="e">
        <f t="shared" si="1"/>
        <v>#REF!</v>
      </c>
      <c r="I19" s="4"/>
      <c r="J19" s="4" t="s">
        <v>1434</v>
      </c>
      <c r="K19" s="239">
        <f t="shared" si="2"/>
        <v>0</v>
      </c>
      <c r="L19" s="240">
        <f t="shared" si="3"/>
        <v>5</v>
      </c>
      <c r="M19" s="240">
        <f t="shared" si="4"/>
        <v>0</v>
      </c>
      <c r="N19" s="239">
        <f t="shared" si="5"/>
        <v>0</v>
      </c>
      <c r="O19" s="240">
        <f t="shared" si="6"/>
        <v>4</v>
      </c>
      <c r="P19" s="240">
        <f t="shared" si="7"/>
        <v>0</v>
      </c>
      <c r="Q19" s="239">
        <f t="shared" si="8"/>
        <v>0</v>
      </c>
      <c r="R19" s="240">
        <f t="shared" si="9"/>
        <v>1</v>
      </c>
      <c r="S19" s="240">
        <f t="shared" si="10"/>
        <v>0</v>
      </c>
      <c r="T19" s="239">
        <f t="shared" si="11"/>
        <v>0</v>
      </c>
      <c r="U19" s="240">
        <f t="shared" si="12"/>
        <v>0</v>
      </c>
      <c r="V19" s="240">
        <f t="shared" si="13"/>
        <v>0</v>
      </c>
    </row>
    <row r="20" spans="1:22" x14ac:dyDescent="0.25">
      <c r="A20" t="s">
        <v>113</v>
      </c>
      <c r="B20" s="226">
        <v>2</v>
      </c>
      <c r="C20" t="s">
        <v>1376</v>
      </c>
      <c r="D20" t="s">
        <v>1393</v>
      </c>
      <c r="E20" s="226" t="e">
        <f>VLOOKUP(A20,#REF!,7,FALSE)</f>
        <v>#REF!</v>
      </c>
      <c r="F20" s="238" t="str">
        <f t="shared" si="0"/>
        <v>PR.PT-22</v>
      </c>
      <c r="G20" s="238" t="e">
        <f t="shared" si="1"/>
        <v>#REF!</v>
      </c>
      <c r="I20" s="4"/>
      <c r="J20" s="4" t="s">
        <v>1424</v>
      </c>
      <c r="K20" s="239">
        <f t="shared" si="2"/>
        <v>0</v>
      </c>
      <c r="L20" s="240">
        <f t="shared" si="3"/>
        <v>12</v>
      </c>
      <c r="M20" s="240">
        <f t="shared" si="4"/>
        <v>0</v>
      </c>
      <c r="N20" s="239">
        <f t="shared" si="5"/>
        <v>0</v>
      </c>
      <c r="O20" s="240">
        <f t="shared" si="6"/>
        <v>2</v>
      </c>
      <c r="P20" s="240">
        <f t="shared" si="7"/>
        <v>0</v>
      </c>
      <c r="Q20" s="239">
        <f t="shared" si="8"/>
        <v>0</v>
      </c>
      <c r="R20" s="240">
        <f t="shared" si="9"/>
        <v>8</v>
      </c>
      <c r="S20" s="240">
        <f t="shared" si="10"/>
        <v>0</v>
      </c>
      <c r="T20" s="239">
        <f t="shared" si="11"/>
        <v>0</v>
      </c>
      <c r="U20" s="240">
        <f t="shared" si="12"/>
        <v>2</v>
      </c>
      <c r="V20" s="240">
        <f t="shared" si="13"/>
        <v>0</v>
      </c>
    </row>
    <row r="21" spans="1:22" x14ac:dyDescent="0.25">
      <c r="A21" t="s">
        <v>113</v>
      </c>
      <c r="B21" s="226">
        <v>2</v>
      </c>
      <c r="C21" t="s">
        <v>1376</v>
      </c>
      <c r="D21" t="s">
        <v>1394</v>
      </c>
      <c r="E21" s="226" t="e">
        <f>VLOOKUP(A21,#REF!,7,FALSE)</f>
        <v>#REF!</v>
      </c>
      <c r="F21" s="238" t="str">
        <f t="shared" si="0"/>
        <v>PR.PT-32</v>
      </c>
      <c r="G21" s="238" t="e">
        <f t="shared" si="1"/>
        <v>#REF!</v>
      </c>
      <c r="I21" s="4"/>
      <c r="J21" s="4" t="s">
        <v>1403</v>
      </c>
      <c r="K21" s="239">
        <f t="shared" si="2"/>
        <v>0</v>
      </c>
      <c r="L21" s="240">
        <f t="shared" si="3"/>
        <v>15</v>
      </c>
      <c r="M21" s="240">
        <f t="shared" si="4"/>
        <v>0</v>
      </c>
      <c r="N21" s="239">
        <f t="shared" si="5"/>
        <v>0</v>
      </c>
      <c r="O21" s="240">
        <f t="shared" si="6"/>
        <v>2</v>
      </c>
      <c r="P21" s="240">
        <f t="shared" si="7"/>
        <v>0</v>
      </c>
      <c r="Q21" s="239">
        <f t="shared" si="8"/>
        <v>0</v>
      </c>
      <c r="R21" s="240">
        <f t="shared" si="9"/>
        <v>3</v>
      </c>
      <c r="S21" s="240">
        <f t="shared" si="10"/>
        <v>0</v>
      </c>
      <c r="T21" s="239">
        <f t="shared" si="11"/>
        <v>0</v>
      </c>
      <c r="U21" s="240">
        <f t="shared" si="12"/>
        <v>10</v>
      </c>
      <c r="V21" s="240">
        <f t="shared" si="13"/>
        <v>0</v>
      </c>
    </row>
    <row r="22" spans="1:22" x14ac:dyDescent="0.25">
      <c r="A22" t="s">
        <v>114</v>
      </c>
      <c r="B22" s="226">
        <v>2</v>
      </c>
      <c r="C22" t="s">
        <v>1376</v>
      </c>
      <c r="D22" t="s">
        <v>1392</v>
      </c>
      <c r="E22" s="226" t="e">
        <f>VLOOKUP(A22,#REF!,7,FALSE)</f>
        <v>#REF!</v>
      </c>
      <c r="F22" s="238" t="str">
        <f t="shared" si="0"/>
        <v>PR.AC-32</v>
      </c>
      <c r="G22" s="238" t="e">
        <f t="shared" si="1"/>
        <v>#REF!</v>
      </c>
      <c r="I22" s="4" t="s">
        <v>1538</v>
      </c>
      <c r="J22" s="4" t="s">
        <v>1435</v>
      </c>
      <c r="K22" s="239">
        <f t="shared" si="2"/>
        <v>0</v>
      </c>
      <c r="L22" s="240">
        <f t="shared" si="3"/>
        <v>4</v>
      </c>
      <c r="M22" s="240">
        <f t="shared" si="4"/>
        <v>0</v>
      </c>
      <c r="N22" s="239">
        <f t="shared" si="5"/>
        <v>0</v>
      </c>
      <c r="O22" s="240">
        <f t="shared" si="6"/>
        <v>2</v>
      </c>
      <c r="P22" s="240">
        <f t="shared" si="7"/>
        <v>0</v>
      </c>
      <c r="Q22" s="239">
        <f t="shared" si="8"/>
        <v>0</v>
      </c>
      <c r="R22" s="240">
        <f t="shared" si="9"/>
        <v>2</v>
      </c>
      <c r="S22" s="240">
        <f t="shared" si="10"/>
        <v>0</v>
      </c>
      <c r="T22" s="239">
        <f t="shared" si="11"/>
        <v>0</v>
      </c>
      <c r="U22" s="240">
        <f t="shared" si="12"/>
        <v>0</v>
      </c>
      <c r="V22" s="240">
        <f t="shared" si="13"/>
        <v>0</v>
      </c>
    </row>
    <row r="23" spans="1:22" x14ac:dyDescent="0.25">
      <c r="A23" t="s">
        <v>114</v>
      </c>
      <c r="B23" s="226">
        <v>2</v>
      </c>
      <c r="C23" t="s">
        <v>1376</v>
      </c>
      <c r="D23" t="s">
        <v>1396</v>
      </c>
      <c r="E23" s="226" t="e">
        <f>VLOOKUP(A23,#REF!,7,FALSE)</f>
        <v>#REF!</v>
      </c>
      <c r="F23" s="238" t="str">
        <f t="shared" si="0"/>
        <v>PR.AC-42</v>
      </c>
      <c r="G23" s="238" t="e">
        <f t="shared" si="1"/>
        <v>#REF!</v>
      </c>
      <c r="I23" s="4"/>
      <c r="J23" s="4" t="s">
        <v>1433</v>
      </c>
      <c r="K23" s="239">
        <f t="shared" si="2"/>
        <v>0</v>
      </c>
      <c r="L23" s="240">
        <f t="shared" si="3"/>
        <v>4</v>
      </c>
      <c r="M23" s="240">
        <f t="shared" si="4"/>
        <v>0</v>
      </c>
      <c r="N23" s="239">
        <f t="shared" si="5"/>
        <v>0</v>
      </c>
      <c r="O23" s="240">
        <f t="shared" si="6"/>
        <v>1</v>
      </c>
      <c r="P23" s="240">
        <f t="shared" si="7"/>
        <v>0</v>
      </c>
      <c r="Q23" s="239">
        <f t="shared" si="8"/>
        <v>0</v>
      </c>
      <c r="R23" s="240">
        <f t="shared" si="9"/>
        <v>1</v>
      </c>
      <c r="S23" s="240">
        <f t="shared" si="10"/>
        <v>0</v>
      </c>
      <c r="T23" s="239">
        <f t="shared" si="11"/>
        <v>0</v>
      </c>
      <c r="U23" s="240">
        <f t="shared" si="12"/>
        <v>2</v>
      </c>
      <c r="V23" s="240">
        <f t="shared" si="13"/>
        <v>0</v>
      </c>
    </row>
    <row r="24" spans="1:22" x14ac:dyDescent="0.25">
      <c r="A24" t="s">
        <v>114</v>
      </c>
      <c r="B24" s="226">
        <v>2</v>
      </c>
      <c r="C24" t="s">
        <v>1376</v>
      </c>
      <c r="D24" t="s">
        <v>1395</v>
      </c>
      <c r="E24" s="226" t="e">
        <f>VLOOKUP(A24,#REF!,7,FALSE)</f>
        <v>#REF!</v>
      </c>
      <c r="F24" s="238" t="str">
        <f t="shared" si="0"/>
        <v>PR.MA-22</v>
      </c>
      <c r="G24" s="238" t="e">
        <f t="shared" si="1"/>
        <v>#REF!</v>
      </c>
      <c r="I24" s="4"/>
      <c r="J24" s="4" t="s">
        <v>1438</v>
      </c>
      <c r="K24" s="239">
        <f t="shared" si="2"/>
        <v>0</v>
      </c>
      <c r="L24" s="240">
        <f t="shared" si="3"/>
        <v>4</v>
      </c>
      <c r="M24" s="240">
        <f t="shared" si="4"/>
        <v>0</v>
      </c>
      <c r="N24" s="239">
        <f t="shared" si="5"/>
        <v>0</v>
      </c>
      <c r="O24" s="240">
        <f t="shared" si="6"/>
        <v>0</v>
      </c>
      <c r="P24" s="240">
        <f t="shared" si="7"/>
        <v>0</v>
      </c>
      <c r="Q24" s="239">
        <f t="shared" si="8"/>
        <v>0</v>
      </c>
      <c r="R24" s="240">
        <f t="shared" si="9"/>
        <v>2</v>
      </c>
      <c r="S24" s="240">
        <f t="shared" si="10"/>
        <v>0</v>
      </c>
      <c r="T24" s="239">
        <f t="shared" si="11"/>
        <v>0</v>
      </c>
      <c r="U24" s="240">
        <f t="shared" si="12"/>
        <v>2</v>
      </c>
      <c r="V24" s="240">
        <f t="shared" si="13"/>
        <v>0</v>
      </c>
    </row>
    <row r="25" spans="1:22" x14ac:dyDescent="0.25">
      <c r="A25" t="s">
        <v>114</v>
      </c>
      <c r="B25" s="226">
        <v>2</v>
      </c>
      <c r="C25" t="s">
        <v>1376</v>
      </c>
      <c r="D25" t="s">
        <v>1394</v>
      </c>
      <c r="E25" s="226" t="e">
        <f>VLOOKUP(A25,#REF!,7,FALSE)</f>
        <v>#REF!</v>
      </c>
      <c r="F25" s="238" t="str">
        <f t="shared" si="0"/>
        <v>PR.PT-32</v>
      </c>
      <c r="G25" s="238" t="e">
        <f t="shared" si="1"/>
        <v>#REF!</v>
      </c>
      <c r="I25" s="4"/>
      <c r="J25" s="4" t="s">
        <v>1425</v>
      </c>
      <c r="K25" s="239">
        <f t="shared" si="2"/>
        <v>0</v>
      </c>
      <c r="L25" s="240">
        <f t="shared" si="3"/>
        <v>31</v>
      </c>
      <c r="M25" s="240">
        <f t="shared" si="4"/>
        <v>0</v>
      </c>
      <c r="N25" s="239">
        <f t="shared" si="5"/>
        <v>0</v>
      </c>
      <c r="O25" s="240">
        <f t="shared" si="6"/>
        <v>10</v>
      </c>
      <c r="P25" s="240">
        <f t="shared" si="7"/>
        <v>0</v>
      </c>
      <c r="Q25" s="239">
        <f t="shared" si="8"/>
        <v>0</v>
      </c>
      <c r="R25" s="240">
        <f t="shared" si="9"/>
        <v>13</v>
      </c>
      <c r="S25" s="240">
        <f t="shared" si="10"/>
        <v>0</v>
      </c>
      <c r="T25" s="239">
        <f t="shared" si="11"/>
        <v>0</v>
      </c>
      <c r="U25" s="240">
        <f t="shared" si="12"/>
        <v>8</v>
      </c>
      <c r="V25" s="240">
        <f t="shared" si="13"/>
        <v>0</v>
      </c>
    </row>
    <row r="26" spans="1:22" x14ac:dyDescent="0.25">
      <c r="A26" t="s">
        <v>115</v>
      </c>
      <c r="B26" s="226">
        <v>2</v>
      </c>
      <c r="C26" t="s">
        <v>1376</v>
      </c>
      <c r="D26" t="s">
        <v>1392</v>
      </c>
      <c r="E26" s="226" t="e">
        <f>VLOOKUP(A26,#REF!,7,FALSE)</f>
        <v>#REF!</v>
      </c>
      <c r="F26" s="238" t="str">
        <f t="shared" si="0"/>
        <v>PR.AC-32</v>
      </c>
      <c r="G26" s="238" t="e">
        <f t="shared" si="1"/>
        <v>#REF!</v>
      </c>
      <c r="I26" s="4"/>
      <c r="J26" s="4" t="s">
        <v>1442</v>
      </c>
      <c r="K26" s="239">
        <f t="shared" si="2"/>
        <v>0</v>
      </c>
      <c r="L26" s="240">
        <f t="shared" si="3"/>
        <v>15</v>
      </c>
      <c r="M26" s="240">
        <f t="shared" si="4"/>
        <v>0</v>
      </c>
      <c r="N26" s="239">
        <f t="shared" si="5"/>
        <v>0</v>
      </c>
      <c r="O26" s="240">
        <f t="shared" si="6"/>
        <v>6</v>
      </c>
      <c r="P26" s="240">
        <f t="shared" si="7"/>
        <v>0</v>
      </c>
      <c r="Q26" s="239">
        <f t="shared" si="8"/>
        <v>0</v>
      </c>
      <c r="R26" s="240">
        <f t="shared" si="9"/>
        <v>6</v>
      </c>
      <c r="S26" s="240">
        <f t="shared" si="10"/>
        <v>0</v>
      </c>
      <c r="T26" s="239">
        <f t="shared" si="11"/>
        <v>0</v>
      </c>
      <c r="U26" s="240">
        <f t="shared" si="12"/>
        <v>3</v>
      </c>
      <c r="V26" s="240">
        <f t="shared" si="13"/>
        <v>0</v>
      </c>
    </row>
    <row r="27" spans="1:22" x14ac:dyDescent="0.25">
      <c r="A27" t="s">
        <v>115</v>
      </c>
      <c r="B27" s="226">
        <v>2</v>
      </c>
      <c r="C27" t="s">
        <v>1376</v>
      </c>
      <c r="D27" t="s">
        <v>1396</v>
      </c>
      <c r="E27" s="226" t="e">
        <f>VLOOKUP(A27,#REF!,7,FALSE)</f>
        <v>#REF!</v>
      </c>
      <c r="F27" s="238" t="str">
        <f t="shared" si="0"/>
        <v>PR.AC-42</v>
      </c>
      <c r="G27" s="238" t="e">
        <f t="shared" si="1"/>
        <v>#REF!</v>
      </c>
      <c r="I27" s="4" t="s">
        <v>1539</v>
      </c>
      <c r="J27" s="4" t="s">
        <v>1436</v>
      </c>
      <c r="K27" s="239">
        <f t="shared" si="2"/>
        <v>0</v>
      </c>
      <c r="L27" s="240">
        <f t="shared" si="3"/>
        <v>5</v>
      </c>
      <c r="M27" s="240">
        <f t="shared" si="4"/>
        <v>0</v>
      </c>
      <c r="N27" s="239">
        <f t="shared" si="5"/>
        <v>0</v>
      </c>
      <c r="O27" s="240">
        <f t="shared" si="6"/>
        <v>2</v>
      </c>
      <c r="P27" s="240">
        <f t="shared" si="7"/>
        <v>0</v>
      </c>
      <c r="Q27" s="239">
        <f t="shared" si="8"/>
        <v>0</v>
      </c>
      <c r="R27" s="240">
        <f t="shared" si="9"/>
        <v>2</v>
      </c>
      <c r="S27" s="240">
        <f t="shared" si="10"/>
        <v>0</v>
      </c>
      <c r="T27" s="239">
        <f t="shared" si="11"/>
        <v>0</v>
      </c>
      <c r="U27" s="240">
        <f t="shared" si="12"/>
        <v>1</v>
      </c>
      <c r="V27" s="240">
        <f t="shared" si="13"/>
        <v>0</v>
      </c>
    </row>
    <row r="28" spans="1:22" x14ac:dyDescent="0.25">
      <c r="A28" t="s">
        <v>115</v>
      </c>
      <c r="B28" s="226">
        <v>2</v>
      </c>
      <c r="C28" t="s">
        <v>1376</v>
      </c>
      <c r="D28" t="s">
        <v>1395</v>
      </c>
      <c r="E28" s="226" t="e">
        <f>VLOOKUP(A28,#REF!,7,FALSE)</f>
        <v>#REF!</v>
      </c>
      <c r="F28" s="238" t="str">
        <f t="shared" si="0"/>
        <v>PR.MA-22</v>
      </c>
      <c r="G28" s="238" t="e">
        <f t="shared" si="1"/>
        <v>#REF!</v>
      </c>
      <c r="I28" s="4"/>
      <c r="J28" s="4" t="s">
        <v>1404</v>
      </c>
      <c r="K28" s="239">
        <f t="shared" si="2"/>
        <v>0</v>
      </c>
      <c r="L28" s="240">
        <f t="shared" si="3"/>
        <v>15</v>
      </c>
      <c r="M28" s="240">
        <f t="shared" si="4"/>
        <v>0</v>
      </c>
      <c r="N28" s="239">
        <f t="shared" si="5"/>
        <v>0</v>
      </c>
      <c r="O28" s="240">
        <f t="shared" si="6"/>
        <v>2</v>
      </c>
      <c r="P28" s="240">
        <f t="shared" si="7"/>
        <v>0</v>
      </c>
      <c r="Q28" s="239">
        <f t="shared" si="8"/>
        <v>0</v>
      </c>
      <c r="R28" s="240">
        <f t="shared" si="9"/>
        <v>1</v>
      </c>
      <c r="S28" s="240">
        <f t="shared" si="10"/>
        <v>0</v>
      </c>
      <c r="T28" s="239">
        <f t="shared" si="11"/>
        <v>0</v>
      </c>
      <c r="U28" s="240">
        <f t="shared" si="12"/>
        <v>12</v>
      </c>
      <c r="V28" s="240">
        <f t="shared" si="13"/>
        <v>0</v>
      </c>
    </row>
    <row r="29" spans="1:22" x14ac:dyDescent="0.25">
      <c r="A29" t="s">
        <v>115</v>
      </c>
      <c r="B29" s="226">
        <v>2</v>
      </c>
      <c r="C29" t="s">
        <v>1376</v>
      </c>
      <c r="D29" t="s">
        <v>1394</v>
      </c>
      <c r="E29" s="226" t="e">
        <f>VLOOKUP(A29,#REF!,7,FALSE)</f>
        <v>#REF!</v>
      </c>
      <c r="F29" s="238" t="str">
        <f t="shared" si="0"/>
        <v>PR.PT-32</v>
      </c>
      <c r="G29" s="238" t="e">
        <f t="shared" si="1"/>
        <v>#REF!</v>
      </c>
      <c r="I29" s="4"/>
      <c r="J29" s="4" t="s">
        <v>1450</v>
      </c>
      <c r="K29" s="239">
        <f t="shared" si="2"/>
        <v>0</v>
      </c>
      <c r="L29" s="240">
        <f t="shared" si="3"/>
        <v>3</v>
      </c>
      <c r="M29" s="240">
        <f t="shared" si="4"/>
        <v>0</v>
      </c>
      <c r="N29" s="239">
        <f t="shared" si="5"/>
        <v>0</v>
      </c>
      <c r="O29" s="240">
        <f t="shared" si="6"/>
        <v>0</v>
      </c>
      <c r="P29" s="240">
        <f t="shared" si="7"/>
        <v>0</v>
      </c>
      <c r="Q29" s="239">
        <f t="shared" si="8"/>
        <v>0</v>
      </c>
      <c r="R29" s="240">
        <f t="shared" si="9"/>
        <v>1</v>
      </c>
      <c r="S29" s="240">
        <f t="shared" si="10"/>
        <v>0</v>
      </c>
      <c r="T29" s="239">
        <f t="shared" si="11"/>
        <v>0</v>
      </c>
      <c r="U29" s="240">
        <f t="shared" si="12"/>
        <v>2</v>
      </c>
      <c r="V29" s="240">
        <f t="shared" si="13"/>
        <v>0</v>
      </c>
    </row>
    <row r="30" spans="1:22" x14ac:dyDescent="0.25">
      <c r="A30" t="s">
        <v>116</v>
      </c>
      <c r="B30" s="226">
        <v>2</v>
      </c>
      <c r="C30" t="s">
        <v>1376</v>
      </c>
      <c r="D30" t="s">
        <v>1392</v>
      </c>
      <c r="E30" s="226" t="e">
        <f>VLOOKUP(A30,#REF!,7,FALSE)</f>
        <v>#REF!</v>
      </c>
      <c r="F30" s="238" t="str">
        <f t="shared" si="0"/>
        <v>PR.AC-32</v>
      </c>
      <c r="G30" s="238" t="e">
        <f t="shared" si="1"/>
        <v>#REF!</v>
      </c>
      <c r="I30" s="4"/>
      <c r="J30" s="4" t="s">
        <v>1440</v>
      </c>
      <c r="K30" s="239">
        <f t="shared" si="2"/>
        <v>0</v>
      </c>
      <c r="L30" s="240">
        <f t="shared" si="3"/>
        <v>36</v>
      </c>
      <c r="M30" s="240">
        <f t="shared" si="4"/>
        <v>0</v>
      </c>
      <c r="N30" s="239">
        <f t="shared" si="5"/>
        <v>0</v>
      </c>
      <c r="O30" s="240">
        <f t="shared" si="6"/>
        <v>4</v>
      </c>
      <c r="P30" s="240">
        <f t="shared" si="7"/>
        <v>0</v>
      </c>
      <c r="Q30" s="239">
        <f t="shared" si="8"/>
        <v>0</v>
      </c>
      <c r="R30" s="240">
        <f t="shared" si="9"/>
        <v>18</v>
      </c>
      <c r="S30" s="240">
        <f t="shared" si="10"/>
        <v>0</v>
      </c>
      <c r="T30" s="239">
        <f t="shared" si="11"/>
        <v>0</v>
      </c>
      <c r="U30" s="240">
        <f t="shared" si="12"/>
        <v>14</v>
      </c>
      <c r="V30" s="240">
        <f t="shared" si="13"/>
        <v>0</v>
      </c>
    </row>
    <row r="31" spans="1:22" x14ac:dyDescent="0.25">
      <c r="A31" t="s">
        <v>116</v>
      </c>
      <c r="B31" s="226">
        <v>2</v>
      </c>
      <c r="C31" t="s">
        <v>1376</v>
      </c>
      <c r="D31" t="s">
        <v>1395</v>
      </c>
      <c r="E31" s="226" t="e">
        <f>VLOOKUP(A31,#REF!,7,FALSE)</f>
        <v>#REF!</v>
      </c>
      <c r="F31" s="238" t="str">
        <f t="shared" si="0"/>
        <v>PR.MA-22</v>
      </c>
      <c r="G31" s="238" t="e">
        <f t="shared" si="1"/>
        <v>#REF!</v>
      </c>
      <c r="I31" s="4" t="s">
        <v>1540</v>
      </c>
      <c r="J31" s="4" t="s">
        <v>1483</v>
      </c>
      <c r="K31" s="239">
        <f t="shared" si="2"/>
        <v>0</v>
      </c>
      <c r="L31" s="240">
        <f t="shared" si="3"/>
        <v>8</v>
      </c>
      <c r="M31" s="240">
        <f t="shared" si="4"/>
        <v>0</v>
      </c>
      <c r="N31" s="239">
        <f t="shared" si="5"/>
        <v>0</v>
      </c>
      <c r="O31" s="240">
        <f t="shared" si="6"/>
        <v>3</v>
      </c>
      <c r="P31" s="240">
        <f t="shared" si="7"/>
        <v>0</v>
      </c>
      <c r="Q31" s="239">
        <f t="shared" si="8"/>
        <v>0</v>
      </c>
      <c r="R31" s="240">
        <f t="shared" si="9"/>
        <v>3</v>
      </c>
      <c r="S31" s="240">
        <f t="shared" si="10"/>
        <v>0</v>
      </c>
      <c r="T31" s="239">
        <f t="shared" si="11"/>
        <v>0</v>
      </c>
      <c r="U31" s="240">
        <f t="shared" si="12"/>
        <v>2</v>
      </c>
      <c r="V31" s="240">
        <f t="shared" si="13"/>
        <v>0</v>
      </c>
    </row>
    <row r="32" spans="1:22" x14ac:dyDescent="0.25">
      <c r="A32" t="s">
        <v>116</v>
      </c>
      <c r="B32" s="226">
        <v>2</v>
      </c>
      <c r="C32" t="s">
        <v>1376</v>
      </c>
      <c r="D32" t="s">
        <v>1394</v>
      </c>
      <c r="E32" s="226" t="e">
        <f>VLOOKUP(A32,#REF!,7,FALSE)</f>
        <v>#REF!</v>
      </c>
      <c r="F32" s="238" t="str">
        <f t="shared" si="0"/>
        <v>PR.PT-32</v>
      </c>
      <c r="G32" s="238" t="e">
        <f t="shared" si="1"/>
        <v>#REF!</v>
      </c>
      <c r="I32" s="4"/>
      <c r="J32" s="4" t="s">
        <v>1484</v>
      </c>
      <c r="K32" s="239">
        <f t="shared" si="2"/>
        <v>0</v>
      </c>
      <c r="L32" s="240">
        <f t="shared" si="3"/>
        <v>7</v>
      </c>
      <c r="M32" s="240">
        <f t="shared" si="4"/>
        <v>0</v>
      </c>
      <c r="N32" s="239">
        <f t="shared" si="5"/>
        <v>0</v>
      </c>
      <c r="O32" s="240">
        <f t="shared" si="6"/>
        <v>4</v>
      </c>
      <c r="P32" s="240">
        <f t="shared" si="7"/>
        <v>0</v>
      </c>
      <c r="Q32" s="239">
        <f t="shared" si="8"/>
        <v>0</v>
      </c>
      <c r="R32" s="240">
        <f t="shared" si="9"/>
        <v>2</v>
      </c>
      <c r="S32" s="240">
        <f t="shared" si="10"/>
        <v>0</v>
      </c>
      <c r="T32" s="239">
        <f t="shared" si="11"/>
        <v>0</v>
      </c>
      <c r="U32" s="240">
        <f t="shared" si="12"/>
        <v>1</v>
      </c>
      <c r="V32" s="240">
        <f t="shared" si="13"/>
        <v>0</v>
      </c>
    </row>
    <row r="33" spans="1:22" x14ac:dyDescent="0.25">
      <c r="A33" t="s">
        <v>117</v>
      </c>
      <c r="B33" s="226">
        <v>2</v>
      </c>
      <c r="C33" t="s">
        <v>1377</v>
      </c>
      <c r="D33" t="s">
        <v>1397</v>
      </c>
      <c r="E33" s="226" t="e">
        <f>VLOOKUP(A33,#REF!,7,FALSE)</f>
        <v>#REF!</v>
      </c>
      <c r="F33" s="238" t="str">
        <f t="shared" si="0"/>
        <v>DE.CM-32</v>
      </c>
      <c r="G33" s="238" t="e">
        <f t="shared" si="1"/>
        <v>#REF!</v>
      </c>
      <c r="I33" s="4"/>
      <c r="J33" s="4" t="s">
        <v>1486</v>
      </c>
      <c r="K33" s="239">
        <f t="shared" si="2"/>
        <v>0</v>
      </c>
      <c r="L33" s="240">
        <f t="shared" si="3"/>
        <v>9</v>
      </c>
      <c r="M33" s="240">
        <f t="shared" si="4"/>
        <v>0</v>
      </c>
      <c r="N33" s="239">
        <f t="shared" si="5"/>
        <v>0</v>
      </c>
      <c r="O33" s="240">
        <f t="shared" si="6"/>
        <v>2</v>
      </c>
      <c r="P33" s="240">
        <f t="shared" si="7"/>
        <v>0</v>
      </c>
      <c r="Q33" s="239">
        <f t="shared" si="8"/>
        <v>0</v>
      </c>
      <c r="R33" s="240">
        <f t="shared" si="9"/>
        <v>4</v>
      </c>
      <c r="S33" s="240">
        <f t="shared" si="10"/>
        <v>0</v>
      </c>
      <c r="T33" s="239">
        <f t="shared" si="11"/>
        <v>0</v>
      </c>
      <c r="U33" s="240">
        <f t="shared" si="12"/>
        <v>3</v>
      </c>
      <c r="V33" s="240">
        <f t="shared" si="13"/>
        <v>0</v>
      </c>
    </row>
    <row r="34" spans="1:22" x14ac:dyDescent="0.25">
      <c r="A34" t="s">
        <v>117</v>
      </c>
      <c r="B34" s="226">
        <v>2</v>
      </c>
      <c r="C34" t="s">
        <v>1377</v>
      </c>
      <c r="D34" t="s">
        <v>1398</v>
      </c>
      <c r="E34" s="226" t="e">
        <f>VLOOKUP(A34,#REF!,7,FALSE)</f>
        <v>#REF!</v>
      </c>
      <c r="F34" s="238" t="str">
        <f t="shared" si="0"/>
        <v>DE.CM-62</v>
      </c>
      <c r="G34" s="238" t="e">
        <f t="shared" si="1"/>
        <v>#REF!</v>
      </c>
      <c r="I34" s="4"/>
      <c r="J34" s="4" t="s">
        <v>1487</v>
      </c>
      <c r="K34" s="239">
        <f t="shared" si="2"/>
        <v>0</v>
      </c>
      <c r="L34" s="240">
        <f t="shared" si="3"/>
        <v>7</v>
      </c>
      <c r="M34" s="240">
        <f t="shared" si="4"/>
        <v>0</v>
      </c>
      <c r="N34" s="239">
        <f t="shared" si="5"/>
        <v>0</v>
      </c>
      <c r="O34" s="240">
        <f t="shared" si="6"/>
        <v>0</v>
      </c>
      <c r="P34" s="240">
        <f t="shared" si="7"/>
        <v>0</v>
      </c>
      <c r="Q34" s="239">
        <f t="shared" si="8"/>
        <v>0</v>
      </c>
      <c r="R34" s="240">
        <f t="shared" si="9"/>
        <v>4</v>
      </c>
      <c r="S34" s="240">
        <f t="shared" si="10"/>
        <v>0</v>
      </c>
      <c r="T34" s="239">
        <f t="shared" si="11"/>
        <v>0</v>
      </c>
      <c r="U34" s="240">
        <f t="shared" si="12"/>
        <v>3</v>
      </c>
      <c r="V34" s="240">
        <f t="shared" si="13"/>
        <v>0</v>
      </c>
    </row>
    <row r="35" spans="1:22" x14ac:dyDescent="0.25">
      <c r="A35" t="s">
        <v>117</v>
      </c>
      <c r="B35" s="226">
        <v>2</v>
      </c>
      <c r="C35" t="s">
        <v>1377</v>
      </c>
      <c r="D35" t="s">
        <v>1399</v>
      </c>
      <c r="E35" s="226" t="e">
        <f>VLOOKUP(A35,#REF!,7,FALSE)</f>
        <v>#REF!</v>
      </c>
      <c r="F35" s="238" t="str">
        <f t="shared" si="0"/>
        <v>DE.CM-72</v>
      </c>
      <c r="G35" s="238" t="e">
        <f t="shared" si="1"/>
        <v>#REF!</v>
      </c>
      <c r="I35" s="4"/>
      <c r="J35" s="4" t="s">
        <v>1426</v>
      </c>
      <c r="K35" s="239">
        <f t="shared" si="2"/>
        <v>0</v>
      </c>
      <c r="L35" s="240">
        <f t="shared" si="3"/>
        <v>13</v>
      </c>
      <c r="M35" s="240">
        <f t="shared" si="4"/>
        <v>0</v>
      </c>
      <c r="N35" s="239">
        <f t="shared" si="5"/>
        <v>0</v>
      </c>
      <c r="O35" s="240">
        <f t="shared" si="6"/>
        <v>1</v>
      </c>
      <c r="P35" s="240">
        <f t="shared" si="7"/>
        <v>0</v>
      </c>
      <c r="Q35" s="239">
        <f t="shared" si="8"/>
        <v>0</v>
      </c>
      <c r="R35" s="240">
        <f t="shared" si="9"/>
        <v>6</v>
      </c>
      <c r="S35" s="240">
        <f t="shared" si="10"/>
        <v>0</v>
      </c>
      <c r="T35" s="239">
        <f t="shared" si="11"/>
        <v>0</v>
      </c>
      <c r="U35" s="240">
        <f t="shared" si="12"/>
        <v>6</v>
      </c>
      <c r="V35" s="240">
        <f t="shared" si="13"/>
        <v>0</v>
      </c>
    </row>
    <row r="36" spans="1:22" x14ac:dyDescent="0.25">
      <c r="A36" t="s">
        <v>117</v>
      </c>
      <c r="B36" s="226">
        <v>2</v>
      </c>
      <c r="C36" t="s">
        <v>1376</v>
      </c>
      <c r="D36" t="s">
        <v>1392</v>
      </c>
      <c r="E36" s="226" t="e">
        <f>VLOOKUP(A36,#REF!,7,FALSE)</f>
        <v>#REF!</v>
      </c>
      <c r="F36" s="238" t="str">
        <f t="shared" si="0"/>
        <v>PR.AC-32</v>
      </c>
      <c r="G36" s="238" t="e">
        <f t="shared" si="1"/>
        <v>#REF!</v>
      </c>
      <c r="I36" s="4"/>
      <c r="J36" s="4" t="s">
        <v>1476</v>
      </c>
      <c r="K36" s="239">
        <f t="shared" si="2"/>
        <v>0</v>
      </c>
      <c r="L36" s="240">
        <f t="shared" si="3"/>
        <v>6</v>
      </c>
      <c r="M36" s="240">
        <f t="shared" si="4"/>
        <v>0</v>
      </c>
      <c r="N36" s="239">
        <f t="shared" si="5"/>
        <v>0</v>
      </c>
      <c r="O36" s="240">
        <f t="shared" si="6"/>
        <v>1</v>
      </c>
      <c r="P36" s="240">
        <f t="shared" si="7"/>
        <v>0</v>
      </c>
      <c r="Q36" s="239">
        <f t="shared" si="8"/>
        <v>0</v>
      </c>
      <c r="R36" s="240">
        <f t="shared" si="9"/>
        <v>2</v>
      </c>
      <c r="S36" s="240">
        <f t="shared" si="10"/>
        <v>0</v>
      </c>
      <c r="T36" s="239">
        <f t="shared" si="11"/>
        <v>0</v>
      </c>
      <c r="U36" s="240">
        <f t="shared" si="12"/>
        <v>3</v>
      </c>
      <c r="V36" s="240">
        <f t="shared" si="13"/>
        <v>0</v>
      </c>
    </row>
    <row r="37" spans="1:22" x14ac:dyDescent="0.25">
      <c r="A37" t="s">
        <v>117</v>
      </c>
      <c r="B37" s="226">
        <v>2</v>
      </c>
      <c r="C37" t="s">
        <v>1376</v>
      </c>
      <c r="D37" t="s">
        <v>1395</v>
      </c>
      <c r="E37" s="226" t="e">
        <f>VLOOKUP(A37,#REF!,7,FALSE)</f>
        <v>#REF!</v>
      </c>
      <c r="F37" s="238" t="str">
        <f t="shared" si="0"/>
        <v>PR.MA-22</v>
      </c>
      <c r="G37" s="238" t="e">
        <f t="shared" si="1"/>
        <v>#REF!</v>
      </c>
      <c r="I37" s="4" t="s">
        <v>1541</v>
      </c>
      <c r="J37" s="4" t="s">
        <v>1441</v>
      </c>
      <c r="K37" s="239">
        <f t="shared" si="2"/>
        <v>0</v>
      </c>
      <c r="L37" s="240">
        <f t="shared" si="3"/>
        <v>38</v>
      </c>
      <c r="M37" s="240">
        <f t="shared" si="4"/>
        <v>0</v>
      </c>
      <c r="N37" s="239">
        <f t="shared" si="5"/>
        <v>0</v>
      </c>
      <c r="O37" s="240">
        <f t="shared" si="6"/>
        <v>4</v>
      </c>
      <c r="P37" s="240">
        <f t="shared" si="7"/>
        <v>0</v>
      </c>
      <c r="Q37" s="239">
        <f t="shared" si="8"/>
        <v>0</v>
      </c>
      <c r="R37" s="240">
        <f t="shared" si="9"/>
        <v>19</v>
      </c>
      <c r="S37" s="240">
        <f t="shared" si="10"/>
        <v>0</v>
      </c>
      <c r="T37" s="239">
        <f t="shared" si="11"/>
        <v>0</v>
      </c>
      <c r="U37" s="240">
        <f t="shared" si="12"/>
        <v>15</v>
      </c>
      <c r="V37" s="240">
        <f t="shared" si="13"/>
        <v>0</v>
      </c>
    </row>
    <row r="38" spans="1:22" x14ac:dyDescent="0.25">
      <c r="A38" t="s">
        <v>117</v>
      </c>
      <c r="B38" s="226">
        <v>2</v>
      </c>
      <c r="C38" t="s">
        <v>1376</v>
      </c>
      <c r="D38" t="s">
        <v>1394</v>
      </c>
      <c r="E38" s="226" t="e">
        <f>VLOOKUP(A38,#REF!,7,FALSE)</f>
        <v>#REF!</v>
      </c>
      <c r="F38" s="238" t="str">
        <f t="shared" si="0"/>
        <v>PR.PT-32</v>
      </c>
      <c r="G38" s="238" t="e">
        <f t="shared" si="1"/>
        <v>#REF!</v>
      </c>
      <c r="I38" s="4"/>
      <c r="J38" s="4" t="s">
        <v>1478</v>
      </c>
      <c r="K38" s="239">
        <f t="shared" si="2"/>
        <v>0</v>
      </c>
      <c r="L38" s="240">
        <f t="shared" si="3"/>
        <v>1</v>
      </c>
      <c r="M38" s="240">
        <f t="shared" si="4"/>
        <v>0</v>
      </c>
      <c r="N38" s="239">
        <f t="shared" si="5"/>
        <v>0</v>
      </c>
      <c r="O38" s="240">
        <f t="shared" si="6"/>
        <v>0</v>
      </c>
      <c r="P38" s="240">
        <f t="shared" si="7"/>
        <v>0</v>
      </c>
      <c r="Q38" s="239">
        <f t="shared" si="8"/>
        <v>0</v>
      </c>
      <c r="R38" s="240">
        <f t="shared" si="9"/>
        <v>0</v>
      </c>
      <c r="S38" s="240">
        <f t="shared" si="10"/>
        <v>0</v>
      </c>
      <c r="T38" s="239">
        <f t="shared" si="11"/>
        <v>0</v>
      </c>
      <c r="U38" s="240">
        <f t="shared" si="12"/>
        <v>1</v>
      </c>
      <c r="V38" s="240">
        <f t="shared" si="13"/>
        <v>0</v>
      </c>
    </row>
    <row r="39" spans="1:22" x14ac:dyDescent="0.25">
      <c r="A39" t="s">
        <v>118</v>
      </c>
      <c r="B39" s="226">
        <v>3</v>
      </c>
      <c r="C39" t="s">
        <v>1376</v>
      </c>
      <c r="D39" t="s">
        <v>1392</v>
      </c>
      <c r="E39" s="226" t="e">
        <f>VLOOKUP(A39,#REF!,7,FALSE)</f>
        <v>#REF!</v>
      </c>
      <c r="F39" s="238" t="str">
        <f t="shared" si="0"/>
        <v>PR.AC-33</v>
      </c>
      <c r="G39" s="238" t="e">
        <f t="shared" si="1"/>
        <v>#REF!</v>
      </c>
      <c r="I39" s="4"/>
      <c r="J39" s="4" t="s">
        <v>1542</v>
      </c>
      <c r="K39" s="239">
        <f t="shared" si="2"/>
        <v>0</v>
      </c>
      <c r="L39" s="240">
        <f t="shared" si="3"/>
        <v>0</v>
      </c>
      <c r="M39" s="240">
        <f t="shared" si="4"/>
        <v>0</v>
      </c>
      <c r="N39" s="239">
        <f t="shared" si="5"/>
        <v>0</v>
      </c>
      <c r="O39" s="240">
        <f t="shared" si="6"/>
        <v>0</v>
      </c>
      <c r="P39" s="240">
        <f t="shared" si="7"/>
        <v>0</v>
      </c>
      <c r="Q39" s="239">
        <f t="shared" si="8"/>
        <v>0</v>
      </c>
      <c r="R39" s="240">
        <f t="shared" si="9"/>
        <v>0</v>
      </c>
      <c r="S39" s="240">
        <f t="shared" si="10"/>
        <v>0</v>
      </c>
      <c r="T39" s="239">
        <f t="shared" si="11"/>
        <v>0</v>
      </c>
      <c r="U39" s="240">
        <f t="shared" si="12"/>
        <v>0</v>
      </c>
      <c r="V39" s="240">
        <f t="shared" si="13"/>
        <v>0</v>
      </c>
    </row>
    <row r="40" spans="1:22" x14ac:dyDescent="0.25">
      <c r="A40" t="s">
        <v>118</v>
      </c>
      <c r="B40" s="226">
        <v>3</v>
      </c>
      <c r="C40" t="s">
        <v>1376</v>
      </c>
      <c r="D40" t="s">
        <v>1395</v>
      </c>
      <c r="E40" s="226" t="e">
        <f>VLOOKUP(A40,#REF!,7,FALSE)</f>
        <v>#REF!</v>
      </c>
      <c r="F40" s="238" t="str">
        <f t="shared" si="0"/>
        <v>PR.MA-23</v>
      </c>
      <c r="G40" s="238" t="e">
        <f t="shared" si="1"/>
        <v>#REF!</v>
      </c>
      <c r="I40" s="4" t="s">
        <v>1543</v>
      </c>
      <c r="J40" s="4" t="s">
        <v>1437</v>
      </c>
      <c r="K40" s="239">
        <f t="shared" si="2"/>
        <v>0</v>
      </c>
      <c r="L40" s="240">
        <f t="shared" si="3"/>
        <v>15</v>
      </c>
      <c r="M40" s="240">
        <f t="shared" si="4"/>
        <v>0</v>
      </c>
      <c r="N40" s="239">
        <f t="shared" si="5"/>
        <v>0</v>
      </c>
      <c r="O40" s="240">
        <f t="shared" si="6"/>
        <v>4</v>
      </c>
      <c r="P40" s="240">
        <f t="shared" si="7"/>
        <v>0</v>
      </c>
      <c r="Q40" s="239">
        <f t="shared" si="8"/>
        <v>0</v>
      </c>
      <c r="R40" s="240">
        <f t="shared" si="9"/>
        <v>6</v>
      </c>
      <c r="S40" s="240">
        <f t="shared" si="10"/>
        <v>0</v>
      </c>
      <c r="T40" s="239">
        <f t="shared" si="11"/>
        <v>0</v>
      </c>
      <c r="U40" s="240">
        <f t="shared" si="12"/>
        <v>5</v>
      </c>
      <c r="V40" s="240">
        <f t="shared" si="13"/>
        <v>0</v>
      </c>
    </row>
    <row r="41" spans="1:22" x14ac:dyDescent="0.25">
      <c r="A41" t="s">
        <v>118</v>
      </c>
      <c r="B41" s="226">
        <v>3</v>
      </c>
      <c r="C41" t="s">
        <v>1376</v>
      </c>
      <c r="D41" t="s">
        <v>1394</v>
      </c>
      <c r="E41" s="226" t="e">
        <f>VLOOKUP(A41,#REF!,7,FALSE)</f>
        <v>#REF!</v>
      </c>
      <c r="F41" s="238" t="str">
        <f t="shared" si="0"/>
        <v>PR.PT-33</v>
      </c>
      <c r="G41" s="238" t="e">
        <f t="shared" si="1"/>
        <v>#REF!</v>
      </c>
      <c r="I41" s="4"/>
      <c r="J41" s="4" t="s">
        <v>1417</v>
      </c>
      <c r="K41" s="239">
        <f t="shared" si="2"/>
        <v>0</v>
      </c>
      <c r="L41" s="240">
        <f t="shared" si="3"/>
        <v>10</v>
      </c>
      <c r="M41" s="240">
        <f t="shared" si="4"/>
        <v>0</v>
      </c>
      <c r="N41" s="239">
        <f t="shared" si="5"/>
        <v>0</v>
      </c>
      <c r="O41" s="240">
        <f t="shared" si="6"/>
        <v>2</v>
      </c>
      <c r="P41" s="240">
        <f t="shared" si="7"/>
        <v>0</v>
      </c>
      <c r="Q41" s="239">
        <f t="shared" si="8"/>
        <v>0</v>
      </c>
      <c r="R41" s="240">
        <f t="shared" si="9"/>
        <v>5</v>
      </c>
      <c r="S41" s="240">
        <f t="shared" si="10"/>
        <v>0</v>
      </c>
      <c r="T41" s="239">
        <f t="shared" si="11"/>
        <v>0</v>
      </c>
      <c r="U41" s="240">
        <f t="shared" si="12"/>
        <v>3</v>
      </c>
      <c r="V41" s="240">
        <f t="shared" si="13"/>
        <v>0</v>
      </c>
    </row>
    <row r="42" spans="1:22" x14ac:dyDescent="0.25">
      <c r="A42" t="s">
        <v>866</v>
      </c>
      <c r="B42" s="226">
        <v>3</v>
      </c>
      <c r="C42" t="s">
        <v>1377</v>
      </c>
      <c r="D42" t="s">
        <v>1397</v>
      </c>
      <c r="E42" s="226" t="e">
        <f>VLOOKUP(A42,#REF!,7,FALSE)</f>
        <v>#REF!</v>
      </c>
      <c r="F42" s="238" t="str">
        <f t="shared" si="0"/>
        <v>DE.CM-33</v>
      </c>
      <c r="G42" s="238" t="e">
        <f t="shared" si="1"/>
        <v>#REF!</v>
      </c>
      <c r="I42" s="4"/>
      <c r="J42" s="4" t="s">
        <v>1481</v>
      </c>
      <c r="K42" s="239">
        <f t="shared" si="2"/>
        <v>0</v>
      </c>
      <c r="L42" s="240">
        <f t="shared" si="3"/>
        <v>8</v>
      </c>
      <c r="M42" s="240">
        <f t="shared" si="4"/>
        <v>0</v>
      </c>
      <c r="N42" s="239">
        <f t="shared" si="5"/>
        <v>0</v>
      </c>
      <c r="O42" s="240">
        <f t="shared" si="6"/>
        <v>2</v>
      </c>
      <c r="P42" s="240">
        <f t="shared" si="7"/>
        <v>0</v>
      </c>
      <c r="Q42" s="239">
        <f t="shared" si="8"/>
        <v>0</v>
      </c>
      <c r="R42" s="240">
        <f t="shared" si="9"/>
        <v>3</v>
      </c>
      <c r="S42" s="240">
        <f t="shared" si="10"/>
        <v>0</v>
      </c>
      <c r="T42" s="239">
        <f t="shared" si="11"/>
        <v>0</v>
      </c>
      <c r="U42" s="240">
        <f t="shared" si="12"/>
        <v>3</v>
      </c>
      <c r="V42" s="240">
        <f t="shared" si="13"/>
        <v>0</v>
      </c>
    </row>
    <row r="43" spans="1:22" x14ac:dyDescent="0.25">
      <c r="A43" t="s">
        <v>866</v>
      </c>
      <c r="B43" s="226">
        <v>3</v>
      </c>
      <c r="C43" t="s">
        <v>1377</v>
      </c>
      <c r="D43" t="s">
        <v>1398</v>
      </c>
      <c r="E43" s="226" t="e">
        <f>VLOOKUP(A43,#REF!,7,FALSE)</f>
        <v>#REF!</v>
      </c>
      <c r="F43" s="238" t="str">
        <f t="shared" si="0"/>
        <v>DE.CM-63</v>
      </c>
      <c r="G43" s="238" t="e">
        <f t="shared" si="1"/>
        <v>#REF!</v>
      </c>
      <c r="I43" s="4"/>
      <c r="J43" s="4" t="s">
        <v>1482</v>
      </c>
      <c r="K43" s="239">
        <f t="shared" si="2"/>
        <v>0</v>
      </c>
      <c r="L43" s="240">
        <f t="shared" si="3"/>
        <v>3</v>
      </c>
      <c r="M43" s="240">
        <f t="shared" si="4"/>
        <v>0</v>
      </c>
      <c r="N43" s="239">
        <f t="shared" si="5"/>
        <v>0</v>
      </c>
      <c r="O43" s="240">
        <f t="shared" si="6"/>
        <v>0</v>
      </c>
      <c r="P43" s="240">
        <f t="shared" si="7"/>
        <v>0</v>
      </c>
      <c r="Q43" s="239">
        <f t="shared" si="8"/>
        <v>0</v>
      </c>
      <c r="R43" s="240">
        <f t="shared" si="9"/>
        <v>2</v>
      </c>
      <c r="S43" s="240">
        <f t="shared" si="10"/>
        <v>0</v>
      </c>
      <c r="T43" s="239">
        <f t="shared" si="11"/>
        <v>0</v>
      </c>
      <c r="U43" s="240">
        <f t="shared" si="12"/>
        <v>1</v>
      </c>
      <c r="V43" s="240">
        <f t="shared" si="13"/>
        <v>0</v>
      </c>
    </row>
    <row r="44" spans="1:22" x14ac:dyDescent="0.25">
      <c r="A44" t="s">
        <v>866</v>
      </c>
      <c r="B44" s="226">
        <v>3</v>
      </c>
      <c r="C44" t="s">
        <v>1377</v>
      </c>
      <c r="D44" t="s">
        <v>1399</v>
      </c>
      <c r="E44" s="226" t="e">
        <f>VLOOKUP(A44,#REF!,7,FALSE)</f>
        <v>#REF!</v>
      </c>
      <c r="F44" s="238" t="str">
        <f t="shared" si="0"/>
        <v>DE.CM-73</v>
      </c>
      <c r="G44" s="238" t="e">
        <f t="shared" si="1"/>
        <v>#REF!</v>
      </c>
      <c r="I44" s="4"/>
      <c r="J44" s="4" t="s">
        <v>1446</v>
      </c>
      <c r="K44" s="239">
        <f t="shared" si="2"/>
        <v>0</v>
      </c>
      <c r="L44" s="240">
        <f t="shared" si="3"/>
        <v>6</v>
      </c>
      <c r="M44" s="240">
        <f t="shared" si="4"/>
        <v>0</v>
      </c>
      <c r="N44" s="239">
        <f t="shared" si="5"/>
        <v>0</v>
      </c>
      <c r="O44" s="240">
        <f t="shared" si="6"/>
        <v>1</v>
      </c>
      <c r="P44" s="240">
        <f t="shared" si="7"/>
        <v>0</v>
      </c>
      <c r="Q44" s="239">
        <f t="shared" si="8"/>
        <v>0</v>
      </c>
      <c r="R44" s="240">
        <f t="shared" si="9"/>
        <v>2</v>
      </c>
      <c r="S44" s="240">
        <f t="shared" si="10"/>
        <v>0</v>
      </c>
      <c r="T44" s="239">
        <f t="shared" si="11"/>
        <v>0</v>
      </c>
      <c r="U44" s="240">
        <f t="shared" si="12"/>
        <v>3</v>
      </c>
      <c r="V44" s="240">
        <f t="shared" si="13"/>
        <v>0</v>
      </c>
    </row>
    <row r="45" spans="1:22" x14ac:dyDescent="0.25">
      <c r="A45" t="s">
        <v>866</v>
      </c>
      <c r="B45" s="226">
        <v>3</v>
      </c>
      <c r="C45" t="s">
        <v>1376</v>
      </c>
      <c r="D45" t="s">
        <v>1394</v>
      </c>
      <c r="E45" s="226" t="e">
        <f>VLOOKUP(A45,#REF!,7,FALSE)</f>
        <v>#REF!</v>
      </c>
      <c r="F45" s="238" t="str">
        <f t="shared" si="0"/>
        <v>PR.PT-33</v>
      </c>
      <c r="G45" s="238" t="e">
        <f t="shared" si="1"/>
        <v>#REF!</v>
      </c>
      <c r="I45" s="4" t="s">
        <v>1544</v>
      </c>
      <c r="J45" s="4" t="s">
        <v>1389</v>
      </c>
      <c r="K45" s="239">
        <f t="shared" si="2"/>
        <v>0</v>
      </c>
      <c r="L45" s="240">
        <f t="shared" si="3"/>
        <v>11</v>
      </c>
      <c r="M45" s="240">
        <f t="shared" si="4"/>
        <v>0</v>
      </c>
      <c r="N45" s="239">
        <f t="shared" si="5"/>
        <v>0</v>
      </c>
      <c r="O45" s="240">
        <f t="shared" si="6"/>
        <v>4</v>
      </c>
      <c r="P45" s="240">
        <f t="shared" si="7"/>
        <v>0</v>
      </c>
      <c r="Q45" s="239">
        <f t="shared" si="8"/>
        <v>0</v>
      </c>
      <c r="R45" s="240">
        <f t="shared" si="9"/>
        <v>7</v>
      </c>
      <c r="S45" s="240">
        <f t="shared" si="10"/>
        <v>0</v>
      </c>
      <c r="T45" s="239">
        <f t="shared" si="11"/>
        <v>0</v>
      </c>
      <c r="U45" s="240">
        <f t="shared" si="12"/>
        <v>0</v>
      </c>
      <c r="V45" s="240">
        <f t="shared" si="13"/>
        <v>0</v>
      </c>
    </row>
    <row r="46" spans="1:22" x14ac:dyDescent="0.25">
      <c r="A46" t="s">
        <v>119</v>
      </c>
      <c r="B46" s="226">
        <v>1</v>
      </c>
      <c r="C46" t="s">
        <v>1376</v>
      </c>
      <c r="D46" t="s">
        <v>1400</v>
      </c>
      <c r="E46" s="226" t="e">
        <f>VLOOKUP(A46,#REF!,7,FALSE)</f>
        <v>#REF!</v>
      </c>
      <c r="F46" s="238" t="str">
        <f t="shared" si="0"/>
        <v>PR.AC-21</v>
      </c>
      <c r="G46" s="238" t="e">
        <f t="shared" si="1"/>
        <v>#REF!</v>
      </c>
      <c r="I46" s="4"/>
      <c r="J46" s="4" t="s">
        <v>1400</v>
      </c>
      <c r="K46" s="239">
        <f t="shared" si="2"/>
        <v>0</v>
      </c>
      <c r="L46" s="240">
        <f t="shared" si="3"/>
        <v>13</v>
      </c>
      <c r="M46" s="240">
        <f t="shared" si="4"/>
        <v>0</v>
      </c>
      <c r="N46" s="239">
        <f t="shared" si="5"/>
        <v>0</v>
      </c>
      <c r="O46" s="240">
        <f t="shared" si="6"/>
        <v>4</v>
      </c>
      <c r="P46" s="240">
        <f t="shared" si="7"/>
        <v>0</v>
      </c>
      <c r="Q46" s="239">
        <f t="shared" si="8"/>
        <v>0</v>
      </c>
      <c r="R46" s="240">
        <f t="shared" si="9"/>
        <v>8</v>
      </c>
      <c r="S46" s="240">
        <f t="shared" si="10"/>
        <v>0</v>
      </c>
      <c r="T46" s="239">
        <f t="shared" si="11"/>
        <v>0</v>
      </c>
      <c r="U46" s="240">
        <f t="shared" si="12"/>
        <v>1</v>
      </c>
      <c r="V46" s="240">
        <f t="shared" si="13"/>
        <v>0</v>
      </c>
    </row>
    <row r="47" spans="1:22" x14ac:dyDescent="0.25">
      <c r="A47" t="s">
        <v>120</v>
      </c>
      <c r="B47" s="226">
        <v>1</v>
      </c>
      <c r="C47" t="s">
        <v>1376</v>
      </c>
      <c r="D47" t="s">
        <v>1400</v>
      </c>
      <c r="E47" s="226" t="e">
        <f>VLOOKUP(A47,#REF!,7,FALSE)</f>
        <v>#REF!</v>
      </c>
      <c r="F47" s="238" t="str">
        <f t="shared" si="0"/>
        <v>PR.AC-21</v>
      </c>
      <c r="G47" s="238" t="e">
        <f t="shared" si="1"/>
        <v>#REF!</v>
      </c>
      <c r="I47" s="4"/>
      <c r="J47" s="4" t="s">
        <v>1392</v>
      </c>
      <c r="K47" s="239">
        <f t="shared" si="2"/>
        <v>0</v>
      </c>
      <c r="L47" s="240">
        <f t="shared" si="3"/>
        <v>10</v>
      </c>
      <c r="M47" s="240">
        <f t="shared" si="4"/>
        <v>0</v>
      </c>
      <c r="N47" s="239">
        <f t="shared" si="5"/>
        <v>0</v>
      </c>
      <c r="O47" s="240">
        <f t="shared" si="6"/>
        <v>2</v>
      </c>
      <c r="P47" s="240">
        <f t="shared" si="7"/>
        <v>0</v>
      </c>
      <c r="Q47" s="239">
        <f t="shared" si="8"/>
        <v>0</v>
      </c>
      <c r="R47" s="240">
        <f t="shared" si="9"/>
        <v>7</v>
      </c>
      <c r="S47" s="240">
        <f t="shared" si="10"/>
        <v>0</v>
      </c>
      <c r="T47" s="239">
        <f t="shared" si="11"/>
        <v>0</v>
      </c>
      <c r="U47" s="240">
        <f t="shared" si="12"/>
        <v>1</v>
      </c>
      <c r="V47" s="240">
        <f t="shared" si="13"/>
        <v>0</v>
      </c>
    </row>
    <row r="48" spans="1:22" x14ac:dyDescent="0.25">
      <c r="A48" t="s">
        <v>121</v>
      </c>
      <c r="B48" s="226">
        <v>1</v>
      </c>
      <c r="C48" t="s">
        <v>1377</v>
      </c>
      <c r="D48" t="s">
        <v>1401</v>
      </c>
      <c r="E48" s="226" t="e">
        <f>VLOOKUP(A48,#REF!,7,FALSE)</f>
        <v>#REF!</v>
      </c>
      <c r="F48" s="238" t="str">
        <f t="shared" si="0"/>
        <v>DE.CM-21</v>
      </c>
      <c r="G48" s="238" t="e">
        <f t="shared" si="1"/>
        <v>#REF!</v>
      </c>
      <c r="I48" s="4"/>
      <c r="J48" s="4" t="s">
        <v>1396</v>
      </c>
      <c r="K48" s="239">
        <f t="shared" si="2"/>
        <v>0</v>
      </c>
      <c r="L48" s="240">
        <f t="shared" si="3"/>
        <v>6</v>
      </c>
      <c r="M48" s="240">
        <f t="shared" si="4"/>
        <v>0</v>
      </c>
      <c r="N48" s="239">
        <f t="shared" si="5"/>
        <v>0</v>
      </c>
      <c r="O48" s="240">
        <f t="shared" si="6"/>
        <v>0</v>
      </c>
      <c r="P48" s="240">
        <f t="shared" si="7"/>
        <v>0</v>
      </c>
      <c r="Q48" s="239">
        <f t="shared" si="8"/>
        <v>0</v>
      </c>
      <c r="R48" s="240">
        <f t="shared" si="9"/>
        <v>6</v>
      </c>
      <c r="S48" s="240">
        <f t="shared" si="10"/>
        <v>0</v>
      </c>
      <c r="T48" s="239">
        <f t="shared" si="11"/>
        <v>0</v>
      </c>
      <c r="U48" s="240">
        <f t="shared" si="12"/>
        <v>0</v>
      </c>
      <c r="V48" s="240">
        <f t="shared" si="13"/>
        <v>0</v>
      </c>
    </row>
    <row r="49" spans="1:22" x14ac:dyDescent="0.25">
      <c r="A49" t="s">
        <v>121</v>
      </c>
      <c r="B49" s="226">
        <v>1</v>
      </c>
      <c r="C49" t="s">
        <v>1377</v>
      </c>
      <c r="D49" t="s">
        <v>1397</v>
      </c>
      <c r="E49" s="226" t="e">
        <f>VLOOKUP(A49,#REF!,7,FALSE)</f>
        <v>#REF!</v>
      </c>
      <c r="F49" s="238" t="str">
        <f t="shared" si="0"/>
        <v>DE.CM-31</v>
      </c>
      <c r="G49" s="238" t="e">
        <f t="shared" si="1"/>
        <v>#REF!</v>
      </c>
      <c r="I49" s="4"/>
      <c r="J49" s="4" t="s">
        <v>1406</v>
      </c>
      <c r="K49" s="239">
        <f t="shared" si="2"/>
        <v>0</v>
      </c>
      <c r="L49" s="240">
        <f t="shared" si="3"/>
        <v>16</v>
      </c>
      <c r="M49" s="240">
        <f t="shared" si="4"/>
        <v>0</v>
      </c>
      <c r="N49" s="239">
        <f t="shared" si="5"/>
        <v>0</v>
      </c>
      <c r="O49" s="240">
        <f t="shared" si="6"/>
        <v>2</v>
      </c>
      <c r="P49" s="240">
        <f t="shared" si="7"/>
        <v>0</v>
      </c>
      <c r="Q49" s="239">
        <f t="shared" si="8"/>
        <v>0</v>
      </c>
      <c r="R49" s="240">
        <f t="shared" si="9"/>
        <v>8</v>
      </c>
      <c r="S49" s="240">
        <f t="shared" si="10"/>
        <v>0</v>
      </c>
      <c r="T49" s="239">
        <f t="shared" si="11"/>
        <v>0</v>
      </c>
      <c r="U49" s="240">
        <f t="shared" si="12"/>
        <v>6</v>
      </c>
      <c r="V49" s="240">
        <f t="shared" si="13"/>
        <v>0</v>
      </c>
    </row>
    <row r="50" spans="1:22" x14ac:dyDescent="0.25">
      <c r="A50" t="s">
        <v>121</v>
      </c>
      <c r="B50" s="226">
        <v>1</v>
      </c>
      <c r="C50" t="s">
        <v>1377</v>
      </c>
      <c r="D50" t="s">
        <v>1398</v>
      </c>
      <c r="E50" s="226" t="e">
        <f>VLOOKUP(A50,#REF!,7,FALSE)</f>
        <v>#REF!</v>
      </c>
      <c r="F50" s="238" t="str">
        <f t="shared" si="0"/>
        <v>DE.CM-61</v>
      </c>
      <c r="G50" s="238" t="e">
        <f t="shared" si="1"/>
        <v>#REF!</v>
      </c>
      <c r="I50" s="4"/>
      <c r="J50" s="4" t="s">
        <v>1390</v>
      </c>
      <c r="K50" s="239">
        <f t="shared" si="2"/>
        <v>0</v>
      </c>
      <c r="L50" s="240">
        <f t="shared" si="3"/>
        <v>1</v>
      </c>
      <c r="M50" s="240">
        <f t="shared" si="4"/>
        <v>0</v>
      </c>
      <c r="N50" s="239">
        <f t="shared" si="5"/>
        <v>0</v>
      </c>
      <c r="O50" s="240">
        <f t="shared" si="6"/>
        <v>0</v>
      </c>
      <c r="P50" s="240">
        <f t="shared" si="7"/>
        <v>0</v>
      </c>
      <c r="Q50" s="239">
        <f t="shared" si="8"/>
        <v>0</v>
      </c>
      <c r="R50" s="240">
        <f t="shared" si="9"/>
        <v>1</v>
      </c>
      <c r="S50" s="240">
        <f t="shared" si="10"/>
        <v>0</v>
      </c>
      <c r="T50" s="239">
        <f t="shared" si="11"/>
        <v>0</v>
      </c>
      <c r="U50" s="240">
        <f t="shared" si="12"/>
        <v>0</v>
      </c>
      <c r="V50" s="240">
        <f t="shared" si="13"/>
        <v>0</v>
      </c>
    </row>
    <row r="51" spans="1:22" x14ac:dyDescent="0.25">
      <c r="A51" t="s">
        <v>121</v>
      </c>
      <c r="B51" s="226">
        <v>1</v>
      </c>
      <c r="C51" t="s">
        <v>1377</v>
      </c>
      <c r="D51" t="s">
        <v>1399</v>
      </c>
      <c r="E51" s="226" t="e">
        <f>VLOOKUP(A51,#REF!,7,FALSE)</f>
        <v>#REF!</v>
      </c>
      <c r="F51" s="238" t="str">
        <f t="shared" si="0"/>
        <v>DE.CM-71</v>
      </c>
      <c r="G51" s="238" t="e">
        <f t="shared" si="1"/>
        <v>#REF!</v>
      </c>
      <c r="I51" s="4"/>
      <c r="J51" s="4" t="s">
        <v>1391</v>
      </c>
      <c r="K51" s="239">
        <f t="shared" si="2"/>
        <v>0</v>
      </c>
      <c r="L51" s="240">
        <f t="shared" si="3"/>
        <v>5</v>
      </c>
      <c r="M51" s="240">
        <f t="shared" si="4"/>
        <v>0</v>
      </c>
      <c r="N51" s="239">
        <f t="shared" si="5"/>
        <v>0</v>
      </c>
      <c r="O51" s="240">
        <f t="shared" si="6"/>
        <v>0</v>
      </c>
      <c r="P51" s="240">
        <f t="shared" si="7"/>
        <v>0</v>
      </c>
      <c r="Q51" s="239">
        <f t="shared" si="8"/>
        <v>0</v>
      </c>
      <c r="R51" s="240">
        <f t="shared" si="9"/>
        <v>5</v>
      </c>
      <c r="S51" s="240">
        <f t="shared" si="10"/>
        <v>0</v>
      </c>
      <c r="T51" s="239">
        <f t="shared" si="11"/>
        <v>0</v>
      </c>
      <c r="U51" s="240">
        <f t="shared" si="12"/>
        <v>0</v>
      </c>
      <c r="V51" s="240">
        <f t="shared" si="13"/>
        <v>0</v>
      </c>
    </row>
    <row r="52" spans="1:22" x14ac:dyDescent="0.25">
      <c r="A52" t="s">
        <v>121</v>
      </c>
      <c r="B52" s="226">
        <v>1</v>
      </c>
      <c r="C52" t="s">
        <v>1376</v>
      </c>
      <c r="D52" t="s">
        <v>1400</v>
      </c>
      <c r="E52" s="226" t="e">
        <f>VLOOKUP(A52,#REF!,7,FALSE)</f>
        <v>#REF!</v>
      </c>
      <c r="F52" s="238" t="str">
        <f t="shared" si="0"/>
        <v>PR.AC-21</v>
      </c>
      <c r="G52" s="238" t="e">
        <f t="shared" si="1"/>
        <v>#REF!</v>
      </c>
      <c r="I52" s="4" t="s">
        <v>1545</v>
      </c>
      <c r="J52" s="4" t="s">
        <v>1493</v>
      </c>
      <c r="K52" s="239">
        <f t="shared" si="2"/>
        <v>0</v>
      </c>
      <c r="L52" s="240">
        <f t="shared" si="3"/>
        <v>11</v>
      </c>
      <c r="M52" s="240">
        <f t="shared" si="4"/>
        <v>0</v>
      </c>
      <c r="N52" s="239">
        <f t="shared" si="5"/>
        <v>0</v>
      </c>
      <c r="O52" s="240">
        <f t="shared" si="6"/>
        <v>3</v>
      </c>
      <c r="P52" s="240">
        <f t="shared" si="7"/>
        <v>0</v>
      </c>
      <c r="Q52" s="239">
        <f t="shared" si="8"/>
        <v>0</v>
      </c>
      <c r="R52" s="240">
        <f t="shared" si="9"/>
        <v>4</v>
      </c>
      <c r="S52" s="240">
        <f t="shared" si="10"/>
        <v>0</v>
      </c>
      <c r="T52" s="239">
        <f t="shared" si="11"/>
        <v>0</v>
      </c>
      <c r="U52" s="240">
        <f t="shared" si="12"/>
        <v>4</v>
      </c>
      <c r="V52" s="240">
        <f t="shared" si="13"/>
        <v>0</v>
      </c>
    </row>
    <row r="53" spans="1:22" x14ac:dyDescent="0.25">
      <c r="A53" t="s">
        <v>122</v>
      </c>
      <c r="B53" s="226">
        <v>2</v>
      </c>
      <c r="C53" t="s">
        <v>1376</v>
      </c>
      <c r="D53" t="s">
        <v>1400</v>
      </c>
      <c r="E53" s="226" t="e">
        <f>VLOOKUP(A53,#REF!,7,FALSE)</f>
        <v>#REF!</v>
      </c>
      <c r="F53" s="238" t="str">
        <f t="shared" si="0"/>
        <v>PR.AC-22</v>
      </c>
      <c r="G53" s="238" t="e">
        <f t="shared" si="1"/>
        <v>#REF!</v>
      </c>
      <c r="I53" s="4"/>
      <c r="J53" s="4" t="s">
        <v>1489</v>
      </c>
      <c r="K53" s="239">
        <f t="shared" si="2"/>
        <v>0</v>
      </c>
      <c r="L53" s="240">
        <f t="shared" si="3"/>
        <v>6</v>
      </c>
      <c r="M53" s="240">
        <f t="shared" si="4"/>
        <v>0</v>
      </c>
      <c r="N53" s="239">
        <f t="shared" si="5"/>
        <v>0</v>
      </c>
      <c r="O53" s="240">
        <f t="shared" si="6"/>
        <v>2</v>
      </c>
      <c r="P53" s="240">
        <f t="shared" si="7"/>
        <v>0</v>
      </c>
      <c r="Q53" s="239">
        <f t="shared" si="8"/>
        <v>0</v>
      </c>
      <c r="R53" s="240">
        <f t="shared" si="9"/>
        <v>2</v>
      </c>
      <c r="S53" s="240">
        <f t="shared" si="10"/>
        <v>0</v>
      </c>
      <c r="T53" s="239">
        <f t="shared" si="11"/>
        <v>0</v>
      </c>
      <c r="U53" s="240">
        <f t="shared" si="12"/>
        <v>2</v>
      </c>
      <c r="V53" s="240">
        <f t="shared" si="13"/>
        <v>0</v>
      </c>
    </row>
    <row r="54" spans="1:22" x14ac:dyDescent="0.25">
      <c r="A54" t="s">
        <v>122</v>
      </c>
      <c r="B54" s="226">
        <v>2</v>
      </c>
      <c r="C54" t="s">
        <v>1376</v>
      </c>
      <c r="D54" t="s">
        <v>1391</v>
      </c>
      <c r="E54" s="226" t="e">
        <f>VLOOKUP(A54,#REF!,7,FALSE)</f>
        <v>#REF!</v>
      </c>
      <c r="F54" s="238" t="str">
        <f t="shared" si="0"/>
        <v>PR.AC-72</v>
      </c>
      <c r="G54" s="238" t="e">
        <f t="shared" si="1"/>
        <v>#REF!</v>
      </c>
      <c r="I54" s="4"/>
      <c r="J54" s="4" t="s">
        <v>1490</v>
      </c>
      <c r="K54" s="239">
        <f t="shared" si="2"/>
        <v>0</v>
      </c>
      <c r="L54" s="240">
        <f t="shared" si="3"/>
        <v>6</v>
      </c>
      <c r="M54" s="240">
        <f t="shared" si="4"/>
        <v>0</v>
      </c>
      <c r="N54" s="239">
        <f t="shared" si="5"/>
        <v>0</v>
      </c>
      <c r="O54" s="240">
        <f t="shared" si="6"/>
        <v>2</v>
      </c>
      <c r="P54" s="240">
        <f t="shared" si="7"/>
        <v>0</v>
      </c>
      <c r="Q54" s="239">
        <f t="shared" si="8"/>
        <v>0</v>
      </c>
      <c r="R54" s="240">
        <f t="shared" si="9"/>
        <v>2</v>
      </c>
      <c r="S54" s="240">
        <f t="shared" si="10"/>
        <v>0</v>
      </c>
      <c r="T54" s="239">
        <f t="shared" si="11"/>
        <v>0</v>
      </c>
      <c r="U54" s="240">
        <f t="shared" si="12"/>
        <v>2</v>
      </c>
      <c r="V54" s="240">
        <f t="shared" si="13"/>
        <v>0</v>
      </c>
    </row>
    <row r="55" spans="1:22" x14ac:dyDescent="0.25">
      <c r="A55" t="s">
        <v>123</v>
      </c>
      <c r="B55" s="226">
        <v>2</v>
      </c>
      <c r="C55" t="s">
        <v>1376</v>
      </c>
      <c r="D55" t="s">
        <v>1400</v>
      </c>
      <c r="E55" s="226" t="e">
        <f>VLOOKUP(A55,#REF!,7,FALSE)</f>
        <v>#REF!</v>
      </c>
      <c r="F55" s="238" t="str">
        <f t="shared" si="0"/>
        <v>PR.AC-22</v>
      </c>
      <c r="G55" s="238" t="e">
        <f t="shared" si="1"/>
        <v>#REF!</v>
      </c>
      <c r="I55" s="4"/>
      <c r="J55" s="4" t="s">
        <v>1439</v>
      </c>
      <c r="K55" s="239">
        <f t="shared" si="2"/>
        <v>0</v>
      </c>
      <c r="L55" s="240">
        <f t="shared" si="3"/>
        <v>8</v>
      </c>
      <c r="M55" s="240">
        <f t="shared" si="4"/>
        <v>0</v>
      </c>
      <c r="N55" s="239">
        <f t="shared" si="5"/>
        <v>0</v>
      </c>
      <c r="O55" s="240">
        <f t="shared" si="6"/>
        <v>2</v>
      </c>
      <c r="P55" s="240">
        <f t="shared" si="7"/>
        <v>0</v>
      </c>
      <c r="Q55" s="239">
        <f t="shared" si="8"/>
        <v>0</v>
      </c>
      <c r="R55" s="240">
        <f t="shared" si="9"/>
        <v>4</v>
      </c>
      <c r="S55" s="240">
        <f t="shared" si="10"/>
        <v>0</v>
      </c>
      <c r="T55" s="239">
        <f t="shared" si="11"/>
        <v>0</v>
      </c>
      <c r="U55" s="240">
        <f t="shared" si="12"/>
        <v>2</v>
      </c>
      <c r="V55" s="240">
        <f t="shared" si="13"/>
        <v>0</v>
      </c>
    </row>
    <row r="56" spans="1:22" x14ac:dyDescent="0.25">
      <c r="A56" t="s">
        <v>123</v>
      </c>
      <c r="B56" s="226">
        <v>2</v>
      </c>
      <c r="C56" t="s">
        <v>1376</v>
      </c>
      <c r="D56" t="s">
        <v>1396</v>
      </c>
      <c r="E56" s="226" t="e">
        <f>VLOOKUP(A56,#REF!,7,FALSE)</f>
        <v>#REF!</v>
      </c>
      <c r="F56" s="238" t="str">
        <f t="shared" si="0"/>
        <v>PR.AC-42</v>
      </c>
      <c r="G56" s="238" t="e">
        <f t="shared" si="1"/>
        <v>#REF!</v>
      </c>
      <c r="I56" s="4"/>
      <c r="J56" s="4" t="s">
        <v>1491</v>
      </c>
      <c r="K56" s="239">
        <f t="shared" si="2"/>
        <v>0</v>
      </c>
      <c r="L56" s="240">
        <f t="shared" si="3"/>
        <v>6</v>
      </c>
      <c r="M56" s="240">
        <f t="shared" si="4"/>
        <v>0</v>
      </c>
      <c r="N56" s="239">
        <f t="shared" si="5"/>
        <v>0</v>
      </c>
      <c r="O56" s="240">
        <f t="shared" si="6"/>
        <v>2</v>
      </c>
      <c r="P56" s="240">
        <f t="shared" si="7"/>
        <v>0</v>
      </c>
      <c r="Q56" s="239">
        <f t="shared" si="8"/>
        <v>0</v>
      </c>
      <c r="R56" s="240">
        <f t="shared" si="9"/>
        <v>2</v>
      </c>
      <c r="S56" s="240">
        <f t="shared" si="10"/>
        <v>0</v>
      </c>
      <c r="T56" s="239">
        <f t="shared" si="11"/>
        <v>0</v>
      </c>
      <c r="U56" s="240">
        <f t="shared" si="12"/>
        <v>2</v>
      </c>
      <c r="V56" s="240">
        <f t="shared" si="13"/>
        <v>0</v>
      </c>
    </row>
    <row r="57" spans="1:22" x14ac:dyDescent="0.25">
      <c r="A57" t="s">
        <v>124</v>
      </c>
      <c r="B57" s="226">
        <v>2</v>
      </c>
      <c r="C57" t="s">
        <v>1376</v>
      </c>
      <c r="D57" t="s">
        <v>1400</v>
      </c>
      <c r="E57" s="226" t="e">
        <f>VLOOKUP(A57,#REF!,7,FALSE)</f>
        <v>#REF!</v>
      </c>
      <c r="F57" s="238" t="str">
        <f t="shared" si="0"/>
        <v>PR.AC-22</v>
      </c>
      <c r="G57" s="238" t="e">
        <f t="shared" si="1"/>
        <v>#REF!</v>
      </c>
      <c r="I57" s="4" t="s">
        <v>1546</v>
      </c>
      <c r="J57" s="4" t="s">
        <v>1420</v>
      </c>
      <c r="K57" s="239">
        <f t="shared" si="2"/>
        <v>0</v>
      </c>
      <c r="L57" s="240">
        <f t="shared" si="3"/>
        <v>7</v>
      </c>
      <c r="M57" s="240">
        <f t="shared" si="4"/>
        <v>0</v>
      </c>
      <c r="N57" s="239">
        <f t="shared" si="5"/>
        <v>0</v>
      </c>
      <c r="O57" s="240">
        <f t="shared" si="6"/>
        <v>3</v>
      </c>
      <c r="P57" s="240">
        <f t="shared" si="7"/>
        <v>0</v>
      </c>
      <c r="Q57" s="239">
        <f t="shared" si="8"/>
        <v>0</v>
      </c>
      <c r="R57" s="240">
        <f t="shared" si="9"/>
        <v>3</v>
      </c>
      <c r="S57" s="240">
        <f t="shared" si="10"/>
        <v>0</v>
      </c>
      <c r="T57" s="239">
        <f t="shared" si="11"/>
        <v>0</v>
      </c>
      <c r="U57" s="240">
        <f t="shared" si="12"/>
        <v>1</v>
      </c>
      <c r="V57" s="240">
        <f t="shared" si="13"/>
        <v>0</v>
      </c>
    </row>
    <row r="58" spans="1:22" x14ac:dyDescent="0.25">
      <c r="A58" t="s">
        <v>124</v>
      </c>
      <c r="B58" s="226">
        <v>2</v>
      </c>
      <c r="C58" t="s">
        <v>1376</v>
      </c>
      <c r="D58" t="s">
        <v>1395</v>
      </c>
      <c r="E58" s="226" t="e">
        <f>VLOOKUP(A58,#REF!,7,FALSE)</f>
        <v>#REF!</v>
      </c>
      <c r="F58" s="238" t="str">
        <f t="shared" si="0"/>
        <v>PR.MA-22</v>
      </c>
      <c r="G58" s="238" t="e">
        <f t="shared" si="1"/>
        <v>#REF!</v>
      </c>
      <c r="I58" s="4"/>
      <c r="J58" s="4" t="s">
        <v>1421</v>
      </c>
      <c r="K58" s="239">
        <f t="shared" si="2"/>
        <v>0</v>
      </c>
      <c r="L58" s="240">
        <f t="shared" si="3"/>
        <v>5</v>
      </c>
      <c r="M58" s="240">
        <f t="shared" si="4"/>
        <v>0</v>
      </c>
      <c r="N58" s="239">
        <f t="shared" si="5"/>
        <v>0</v>
      </c>
      <c r="O58" s="240">
        <f t="shared" si="6"/>
        <v>2</v>
      </c>
      <c r="P58" s="240">
        <f t="shared" si="7"/>
        <v>0</v>
      </c>
      <c r="Q58" s="239">
        <f t="shared" si="8"/>
        <v>0</v>
      </c>
      <c r="R58" s="240">
        <f t="shared" si="9"/>
        <v>3</v>
      </c>
      <c r="S58" s="240">
        <f t="shared" si="10"/>
        <v>0</v>
      </c>
      <c r="T58" s="239">
        <f t="shared" si="11"/>
        <v>0</v>
      </c>
      <c r="U58" s="240">
        <f t="shared" si="12"/>
        <v>0</v>
      </c>
      <c r="V58" s="240">
        <f t="shared" si="13"/>
        <v>0</v>
      </c>
    </row>
    <row r="59" spans="1:22" x14ac:dyDescent="0.25">
      <c r="A59" t="s">
        <v>124</v>
      </c>
      <c r="B59" s="226">
        <v>2</v>
      </c>
      <c r="C59" t="s">
        <v>1376</v>
      </c>
      <c r="D59" t="s">
        <v>1394</v>
      </c>
      <c r="E59" s="226" t="e">
        <f>VLOOKUP(A59,#REF!,7,FALSE)</f>
        <v>#REF!</v>
      </c>
      <c r="F59" s="238" t="str">
        <f t="shared" si="0"/>
        <v>PR.PT-32</v>
      </c>
      <c r="G59" s="238" t="e">
        <f t="shared" si="1"/>
        <v>#REF!</v>
      </c>
      <c r="I59" s="4"/>
      <c r="J59" s="4" t="s">
        <v>1414</v>
      </c>
      <c r="K59" s="239">
        <f t="shared" si="2"/>
        <v>0</v>
      </c>
      <c r="L59" s="240">
        <f t="shared" si="3"/>
        <v>11</v>
      </c>
      <c r="M59" s="240">
        <f t="shared" si="4"/>
        <v>0</v>
      </c>
      <c r="N59" s="239">
        <f t="shared" si="5"/>
        <v>0</v>
      </c>
      <c r="O59" s="240">
        <f t="shared" si="6"/>
        <v>2</v>
      </c>
      <c r="P59" s="240">
        <f t="shared" si="7"/>
        <v>0</v>
      </c>
      <c r="Q59" s="239">
        <f t="shared" si="8"/>
        <v>0</v>
      </c>
      <c r="R59" s="240">
        <f t="shared" si="9"/>
        <v>4</v>
      </c>
      <c r="S59" s="240">
        <f t="shared" si="10"/>
        <v>0</v>
      </c>
      <c r="T59" s="239">
        <f t="shared" si="11"/>
        <v>0</v>
      </c>
      <c r="U59" s="240">
        <f t="shared" si="12"/>
        <v>5</v>
      </c>
      <c r="V59" s="240">
        <f t="shared" si="13"/>
        <v>0</v>
      </c>
    </row>
    <row r="60" spans="1:22" x14ac:dyDescent="0.25">
      <c r="A60" t="s">
        <v>125</v>
      </c>
      <c r="B60" s="226">
        <v>2</v>
      </c>
      <c r="C60" t="s">
        <v>1377</v>
      </c>
      <c r="D60" t="s">
        <v>1401</v>
      </c>
      <c r="E60" s="226" t="e">
        <f>VLOOKUP(A60,#REF!,7,FALSE)</f>
        <v>#REF!</v>
      </c>
      <c r="F60" s="238" t="str">
        <f t="shared" si="0"/>
        <v>DE.CM-22</v>
      </c>
      <c r="G60" s="238" t="e">
        <f t="shared" si="1"/>
        <v>#REF!</v>
      </c>
      <c r="I60" s="4"/>
      <c r="J60" s="4" t="s">
        <v>1408</v>
      </c>
      <c r="K60" s="239">
        <f t="shared" si="2"/>
        <v>0</v>
      </c>
      <c r="L60" s="240">
        <f t="shared" si="3"/>
        <v>8</v>
      </c>
      <c r="M60" s="240">
        <f t="shared" si="4"/>
        <v>0</v>
      </c>
      <c r="N60" s="239">
        <f t="shared" si="5"/>
        <v>0</v>
      </c>
      <c r="O60" s="240">
        <f t="shared" si="6"/>
        <v>3</v>
      </c>
      <c r="P60" s="240">
        <f t="shared" si="7"/>
        <v>0</v>
      </c>
      <c r="Q60" s="239">
        <f t="shared" si="8"/>
        <v>0</v>
      </c>
      <c r="R60" s="240">
        <f t="shared" si="9"/>
        <v>3</v>
      </c>
      <c r="S60" s="240">
        <f t="shared" si="10"/>
        <v>0</v>
      </c>
      <c r="T60" s="239">
        <f t="shared" si="11"/>
        <v>0</v>
      </c>
      <c r="U60" s="240">
        <f t="shared" si="12"/>
        <v>2</v>
      </c>
      <c r="V60" s="240">
        <f t="shared" si="13"/>
        <v>0</v>
      </c>
    </row>
    <row r="61" spans="1:22" x14ac:dyDescent="0.25">
      <c r="A61" t="s">
        <v>125</v>
      </c>
      <c r="B61" s="226">
        <v>2</v>
      </c>
      <c r="C61" t="s">
        <v>1377</v>
      </c>
      <c r="D61" t="s">
        <v>1397</v>
      </c>
      <c r="E61" s="226" t="e">
        <f>VLOOKUP(A61,#REF!,7,FALSE)</f>
        <v>#REF!</v>
      </c>
      <c r="F61" s="238" t="str">
        <f t="shared" si="0"/>
        <v>DE.CM-32</v>
      </c>
      <c r="G61" s="238" t="e">
        <f t="shared" si="1"/>
        <v>#REF!</v>
      </c>
      <c r="I61" s="4"/>
      <c r="J61" s="4" t="s">
        <v>1409</v>
      </c>
      <c r="K61" s="239">
        <f t="shared" si="2"/>
        <v>0</v>
      </c>
      <c r="L61" s="240">
        <f t="shared" si="3"/>
        <v>11</v>
      </c>
      <c r="M61" s="240">
        <f t="shared" si="4"/>
        <v>0</v>
      </c>
      <c r="N61" s="239">
        <f t="shared" si="5"/>
        <v>0</v>
      </c>
      <c r="O61" s="240">
        <f t="shared" si="6"/>
        <v>3</v>
      </c>
      <c r="P61" s="240">
        <f t="shared" si="7"/>
        <v>0</v>
      </c>
      <c r="Q61" s="239">
        <f t="shared" si="8"/>
        <v>0</v>
      </c>
      <c r="R61" s="240">
        <f t="shared" si="9"/>
        <v>7</v>
      </c>
      <c r="S61" s="240">
        <f t="shared" si="10"/>
        <v>0</v>
      </c>
      <c r="T61" s="239">
        <f t="shared" si="11"/>
        <v>0</v>
      </c>
      <c r="U61" s="240">
        <f t="shared" si="12"/>
        <v>1</v>
      </c>
      <c r="V61" s="240">
        <f t="shared" si="13"/>
        <v>0</v>
      </c>
    </row>
    <row r="62" spans="1:22" x14ac:dyDescent="0.25">
      <c r="A62" t="s">
        <v>125</v>
      </c>
      <c r="B62" s="226">
        <v>2</v>
      </c>
      <c r="C62" t="s">
        <v>1377</v>
      </c>
      <c r="D62" t="s">
        <v>1398</v>
      </c>
      <c r="E62" s="226" t="e">
        <f>VLOOKUP(A62,#REF!,7,FALSE)</f>
        <v>#REF!</v>
      </c>
      <c r="F62" s="238" t="str">
        <f t="shared" si="0"/>
        <v>DE.CM-62</v>
      </c>
      <c r="G62" s="238" t="e">
        <f t="shared" si="1"/>
        <v>#REF!</v>
      </c>
      <c r="I62" s="4"/>
      <c r="J62" s="4" t="s">
        <v>1412</v>
      </c>
      <c r="K62" s="239">
        <f t="shared" si="2"/>
        <v>0</v>
      </c>
      <c r="L62" s="240">
        <f t="shared" si="3"/>
        <v>7</v>
      </c>
      <c r="M62" s="240">
        <f t="shared" si="4"/>
        <v>0</v>
      </c>
      <c r="N62" s="239">
        <f t="shared" si="5"/>
        <v>0</v>
      </c>
      <c r="O62" s="240">
        <f t="shared" si="6"/>
        <v>0</v>
      </c>
      <c r="P62" s="240">
        <f t="shared" si="7"/>
        <v>0</v>
      </c>
      <c r="Q62" s="239">
        <f t="shared" si="8"/>
        <v>0</v>
      </c>
      <c r="R62" s="240">
        <f t="shared" si="9"/>
        <v>3</v>
      </c>
      <c r="S62" s="240">
        <f t="shared" si="10"/>
        <v>0</v>
      </c>
      <c r="T62" s="239">
        <f t="shared" si="11"/>
        <v>0</v>
      </c>
      <c r="U62" s="240">
        <f t="shared" si="12"/>
        <v>4</v>
      </c>
      <c r="V62" s="240">
        <f t="shared" si="13"/>
        <v>0</v>
      </c>
    </row>
    <row r="63" spans="1:22" x14ac:dyDescent="0.25">
      <c r="A63" t="s">
        <v>125</v>
      </c>
      <c r="B63" s="226">
        <v>2</v>
      </c>
      <c r="C63" t="s">
        <v>1377</v>
      </c>
      <c r="D63" t="s">
        <v>1399</v>
      </c>
      <c r="E63" s="226" t="e">
        <f>VLOOKUP(A63,#REF!,7,FALSE)</f>
        <v>#REF!</v>
      </c>
      <c r="F63" s="238" t="str">
        <f t="shared" si="0"/>
        <v>DE.CM-72</v>
      </c>
      <c r="G63" s="238" t="e">
        <f t="shared" si="1"/>
        <v>#REF!</v>
      </c>
      <c r="I63" s="4"/>
      <c r="J63" s="4" t="s">
        <v>1416</v>
      </c>
      <c r="K63" s="239">
        <f t="shared" si="2"/>
        <v>0</v>
      </c>
      <c r="L63" s="240">
        <f t="shared" si="3"/>
        <v>4</v>
      </c>
      <c r="M63" s="240">
        <f t="shared" si="4"/>
        <v>0</v>
      </c>
      <c r="N63" s="239">
        <f t="shared" si="5"/>
        <v>0</v>
      </c>
      <c r="O63" s="240">
        <f t="shared" si="6"/>
        <v>0</v>
      </c>
      <c r="P63" s="240">
        <f t="shared" si="7"/>
        <v>0</v>
      </c>
      <c r="Q63" s="239">
        <f t="shared" si="8"/>
        <v>0</v>
      </c>
      <c r="R63" s="240">
        <f t="shared" si="9"/>
        <v>2</v>
      </c>
      <c r="S63" s="240">
        <f t="shared" si="10"/>
        <v>0</v>
      </c>
      <c r="T63" s="239">
        <f t="shared" si="11"/>
        <v>0</v>
      </c>
      <c r="U63" s="240">
        <f t="shared" si="12"/>
        <v>2</v>
      </c>
      <c r="V63" s="240">
        <f t="shared" si="13"/>
        <v>0</v>
      </c>
    </row>
    <row r="64" spans="1:22" x14ac:dyDescent="0.25">
      <c r="A64" t="s">
        <v>125</v>
      </c>
      <c r="B64" s="226">
        <v>2</v>
      </c>
      <c r="C64" t="s">
        <v>1376</v>
      </c>
      <c r="D64" t="s">
        <v>1400</v>
      </c>
      <c r="E64" s="226" t="e">
        <f>VLOOKUP(A64,#REF!,7,FALSE)</f>
        <v>#REF!</v>
      </c>
      <c r="F64" s="238" t="str">
        <f t="shared" si="0"/>
        <v>PR.AC-22</v>
      </c>
      <c r="G64" s="238" t="e">
        <f t="shared" si="1"/>
        <v>#REF!</v>
      </c>
      <c r="I64" s="4"/>
      <c r="J64" s="4" t="s">
        <v>1413</v>
      </c>
      <c r="K64" s="239">
        <f t="shared" si="2"/>
        <v>0</v>
      </c>
      <c r="L64" s="240">
        <f t="shared" si="3"/>
        <v>7</v>
      </c>
      <c r="M64" s="240">
        <f t="shared" si="4"/>
        <v>0</v>
      </c>
      <c r="N64" s="239">
        <f t="shared" si="5"/>
        <v>0</v>
      </c>
      <c r="O64" s="240">
        <f t="shared" si="6"/>
        <v>1</v>
      </c>
      <c r="P64" s="240">
        <f t="shared" si="7"/>
        <v>0</v>
      </c>
      <c r="Q64" s="239">
        <f t="shared" si="8"/>
        <v>0</v>
      </c>
      <c r="R64" s="240">
        <f t="shared" si="9"/>
        <v>2</v>
      </c>
      <c r="S64" s="240">
        <f t="shared" si="10"/>
        <v>0</v>
      </c>
      <c r="T64" s="239">
        <f t="shared" si="11"/>
        <v>0</v>
      </c>
      <c r="U64" s="240">
        <f t="shared" si="12"/>
        <v>4</v>
      </c>
      <c r="V64" s="240">
        <f t="shared" si="13"/>
        <v>0</v>
      </c>
    </row>
    <row r="65" spans="1:22" x14ac:dyDescent="0.25">
      <c r="A65" t="s">
        <v>125</v>
      </c>
      <c r="B65" s="226">
        <v>2</v>
      </c>
      <c r="C65" t="s">
        <v>1376</v>
      </c>
      <c r="D65" t="s">
        <v>1395</v>
      </c>
      <c r="E65" s="226" t="e">
        <f>VLOOKUP(A65,#REF!,7,FALSE)</f>
        <v>#REF!</v>
      </c>
      <c r="F65" s="238" t="str">
        <f t="shared" si="0"/>
        <v>PR.MA-22</v>
      </c>
      <c r="G65" s="238" t="e">
        <f t="shared" si="1"/>
        <v>#REF!</v>
      </c>
      <c r="I65" s="4" t="s">
        <v>1547</v>
      </c>
      <c r="J65" s="4" t="s">
        <v>1429</v>
      </c>
      <c r="K65" s="239">
        <f t="shared" si="2"/>
        <v>0</v>
      </c>
      <c r="L65" s="240">
        <f t="shared" si="3"/>
        <v>5</v>
      </c>
      <c r="M65" s="240">
        <f t="shared" si="4"/>
        <v>0</v>
      </c>
      <c r="N65" s="239">
        <f t="shared" si="5"/>
        <v>0</v>
      </c>
      <c r="O65" s="240">
        <f t="shared" si="6"/>
        <v>1</v>
      </c>
      <c r="P65" s="240">
        <f t="shared" si="7"/>
        <v>0</v>
      </c>
      <c r="Q65" s="239">
        <f t="shared" si="8"/>
        <v>0</v>
      </c>
      <c r="R65" s="240">
        <f t="shared" si="9"/>
        <v>1</v>
      </c>
      <c r="S65" s="240">
        <f t="shared" si="10"/>
        <v>0</v>
      </c>
      <c r="T65" s="239">
        <f t="shared" si="11"/>
        <v>0</v>
      </c>
      <c r="U65" s="240">
        <f t="shared" si="12"/>
        <v>3</v>
      </c>
      <c r="V65" s="240">
        <f t="shared" si="13"/>
        <v>0</v>
      </c>
    </row>
    <row r="66" spans="1:22" x14ac:dyDescent="0.25">
      <c r="A66" t="s">
        <v>125</v>
      </c>
      <c r="B66" s="226">
        <v>2</v>
      </c>
      <c r="C66" t="s">
        <v>1376</v>
      </c>
      <c r="D66" t="s">
        <v>1394</v>
      </c>
      <c r="E66" s="226" t="e">
        <f>VLOOKUP(A66,#REF!,7,FALSE)</f>
        <v>#REF!</v>
      </c>
      <c r="F66" s="238" t="str">
        <f t="shared" si="0"/>
        <v>PR.PT-32</v>
      </c>
      <c r="G66" s="238" t="e">
        <f t="shared" si="1"/>
        <v>#REF!</v>
      </c>
      <c r="I66" s="4"/>
      <c r="J66" s="4" t="s">
        <v>1431</v>
      </c>
      <c r="K66" s="239">
        <f t="shared" si="2"/>
        <v>0</v>
      </c>
      <c r="L66" s="240">
        <f t="shared" si="3"/>
        <v>1</v>
      </c>
      <c r="M66" s="240">
        <f t="shared" si="4"/>
        <v>0</v>
      </c>
      <c r="N66" s="239">
        <f t="shared" si="5"/>
        <v>0</v>
      </c>
      <c r="O66" s="240">
        <f t="shared" si="6"/>
        <v>0</v>
      </c>
      <c r="P66" s="240">
        <f t="shared" si="7"/>
        <v>0</v>
      </c>
      <c r="Q66" s="239">
        <f t="shared" si="8"/>
        <v>0</v>
      </c>
      <c r="R66" s="240">
        <f t="shared" si="9"/>
        <v>1</v>
      </c>
      <c r="S66" s="240">
        <f t="shared" si="10"/>
        <v>0</v>
      </c>
      <c r="T66" s="239">
        <f t="shared" si="11"/>
        <v>0</v>
      </c>
      <c r="U66" s="240">
        <f t="shared" si="12"/>
        <v>0</v>
      </c>
      <c r="V66" s="240">
        <f t="shared" si="13"/>
        <v>0</v>
      </c>
    </row>
    <row r="67" spans="1:22" x14ac:dyDescent="0.25">
      <c r="A67" t="s">
        <v>867</v>
      </c>
      <c r="B67" s="226">
        <v>3</v>
      </c>
      <c r="C67" t="s">
        <v>1376</v>
      </c>
      <c r="D67" t="s">
        <v>1400</v>
      </c>
      <c r="E67" s="226" t="e">
        <f>VLOOKUP(A67,#REF!,7,FALSE)</f>
        <v>#REF!</v>
      </c>
      <c r="F67" s="238" t="str">
        <f t="shared" ref="F67:F130" si="14">CONCATENATE($D67,$B67)</f>
        <v>PR.AC-23</v>
      </c>
      <c r="G67" s="238" t="e">
        <f t="shared" ref="G67:G130" si="15">_xlfn.IFNA(CONCATENATE(F67,$E67),CONCATENATE(F67,$E67,0))</f>
        <v>#REF!</v>
      </c>
      <c r="I67" s="4"/>
      <c r="J67" s="4" t="s">
        <v>1418</v>
      </c>
      <c r="K67" s="239">
        <f t="shared" si="2"/>
        <v>0</v>
      </c>
      <c r="L67" s="240">
        <f t="shared" si="3"/>
        <v>10</v>
      </c>
      <c r="M67" s="240">
        <f t="shared" si="4"/>
        <v>0</v>
      </c>
      <c r="N67" s="239">
        <f t="shared" si="5"/>
        <v>0</v>
      </c>
      <c r="O67" s="240">
        <f t="shared" si="6"/>
        <v>2</v>
      </c>
      <c r="P67" s="240">
        <f t="shared" si="7"/>
        <v>0</v>
      </c>
      <c r="Q67" s="239">
        <f t="shared" si="8"/>
        <v>0</v>
      </c>
      <c r="R67" s="240">
        <f t="shared" si="9"/>
        <v>4</v>
      </c>
      <c r="S67" s="240">
        <f t="shared" si="10"/>
        <v>0</v>
      </c>
      <c r="T67" s="239">
        <f t="shared" si="11"/>
        <v>0</v>
      </c>
      <c r="U67" s="240">
        <f t="shared" si="12"/>
        <v>4</v>
      </c>
      <c r="V67" s="240">
        <f t="shared" si="13"/>
        <v>0</v>
      </c>
    </row>
    <row r="68" spans="1:22" x14ac:dyDescent="0.25">
      <c r="A68" t="s">
        <v>867</v>
      </c>
      <c r="B68" s="226">
        <v>3</v>
      </c>
      <c r="C68" t="s">
        <v>1376</v>
      </c>
      <c r="D68" t="s">
        <v>1395</v>
      </c>
      <c r="E68" s="226" t="e">
        <f>VLOOKUP(A68,#REF!,7,FALSE)</f>
        <v>#REF!</v>
      </c>
      <c r="F68" s="238" t="str">
        <f t="shared" si="14"/>
        <v>PR.MA-23</v>
      </c>
      <c r="G68" s="238" t="e">
        <f t="shared" si="15"/>
        <v>#REF!</v>
      </c>
      <c r="I68" s="4"/>
      <c r="J68" s="4" t="s">
        <v>1474</v>
      </c>
      <c r="K68" s="239">
        <f t="shared" si="2"/>
        <v>0</v>
      </c>
      <c r="L68" s="240">
        <f t="shared" si="3"/>
        <v>5</v>
      </c>
      <c r="M68" s="240">
        <f t="shared" si="4"/>
        <v>0</v>
      </c>
      <c r="N68" s="239">
        <f t="shared" si="5"/>
        <v>0</v>
      </c>
      <c r="O68" s="240">
        <f t="shared" si="6"/>
        <v>1</v>
      </c>
      <c r="P68" s="240">
        <f t="shared" si="7"/>
        <v>0</v>
      </c>
      <c r="Q68" s="239">
        <f t="shared" si="8"/>
        <v>0</v>
      </c>
      <c r="R68" s="240">
        <f t="shared" si="9"/>
        <v>4</v>
      </c>
      <c r="S68" s="240">
        <f t="shared" si="10"/>
        <v>0</v>
      </c>
      <c r="T68" s="239">
        <f t="shared" si="11"/>
        <v>0</v>
      </c>
      <c r="U68" s="240">
        <f t="shared" si="12"/>
        <v>0</v>
      </c>
      <c r="V68" s="240">
        <f t="shared" si="13"/>
        <v>0</v>
      </c>
    </row>
    <row r="69" spans="1:22" x14ac:dyDescent="0.25">
      <c r="A69" t="s">
        <v>867</v>
      </c>
      <c r="B69" s="226">
        <v>3</v>
      </c>
      <c r="C69" t="s">
        <v>1376</v>
      </c>
      <c r="D69" t="s">
        <v>1394</v>
      </c>
      <c r="E69" s="226" t="e">
        <f>VLOOKUP(A69,#REF!,7,FALSE)</f>
        <v>#REF!</v>
      </c>
      <c r="F69" s="238" t="str">
        <f t="shared" si="14"/>
        <v>PR.PT-33</v>
      </c>
      <c r="G69" s="238" t="e">
        <f t="shared" si="15"/>
        <v>#REF!</v>
      </c>
      <c r="I69" s="4"/>
      <c r="J69" s="4" t="s">
        <v>1432</v>
      </c>
      <c r="K69" s="239">
        <f t="shared" si="2"/>
        <v>0</v>
      </c>
      <c r="L69" s="240">
        <f t="shared" si="3"/>
        <v>1</v>
      </c>
      <c r="M69" s="240">
        <f t="shared" si="4"/>
        <v>0</v>
      </c>
      <c r="N69" s="239">
        <f t="shared" si="5"/>
        <v>0</v>
      </c>
      <c r="O69" s="240">
        <f t="shared" si="6"/>
        <v>0</v>
      </c>
      <c r="P69" s="240">
        <f t="shared" si="7"/>
        <v>0</v>
      </c>
      <c r="Q69" s="239">
        <f t="shared" si="8"/>
        <v>0</v>
      </c>
      <c r="R69" s="240">
        <f t="shared" si="9"/>
        <v>0</v>
      </c>
      <c r="S69" s="240">
        <f t="shared" si="10"/>
        <v>0</v>
      </c>
      <c r="T69" s="239">
        <f t="shared" si="11"/>
        <v>0</v>
      </c>
      <c r="U69" s="240">
        <f t="shared" si="12"/>
        <v>1</v>
      </c>
      <c r="V69" s="240">
        <f t="shared" si="13"/>
        <v>0</v>
      </c>
    </row>
    <row r="70" spans="1:22" x14ac:dyDescent="0.25">
      <c r="A70" t="s">
        <v>868</v>
      </c>
      <c r="B70" s="226">
        <v>3</v>
      </c>
      <c r="C70" t="s">
        <v>1377</v>
      </c>
      <c r="D70" t="s">
        <v>1401</v>
      </c>
      <c r="E70" s="226" t="e">
        <f>VLOOKUP(A70,#REF!,7,FALSE)</f>
        <v>#REF!</v>
      </c>
      <c r="F70" s="238" t="str">
        <f t="shared" si="14"/>
        <v>DE.CM-23</v>
      </c>
      <c r="G70" s="238" t="e">
        <f t="shared" si="15"/>
        <v>#REF!</v>
      </c>
      <c r="I70" s="4"/>
      <c r="J70" s="4" t="s">
        <v>1427</v>
      </c>
      <c r="K70" s="239">
        <f t="shared" si="2"/>
        <v>0</v>
      </c>
      <c r="L70" s="240">
        <f t="shared" si="3"/>
        <v>3</v>
      </c>
      <c r="M70" s="240">
        <f t="shared" si="4"/>
        <v>0</v>
      </c>
      <c r="N70" s="239">
        <f t="shared" si="5"/>
        <v>0</v>
      </c>
      <c r="O70" s="240">
        <f t="shared" si="6"/>
        <v>0</v>
      </c>
      <c r="P70" s="240">
        <f t="shared" si="7"/>
        <v>0</v>
      </c>
      <c r="Q70" s="239">
        <f t="shared" si="8"/>
        <v>0</v>
      </c>
      <c r="R70" s="240">
        <f t="shared" si="9"/>
        <v>1</v>
      </c>
      <c r="S70" s="240">
        <f t="shared" si="10"/>
        <v>0</v>
      </c>
      <c r="T70" s="239">
        <f t="shared" si="11"/>
        <v>0</v>
      </c>
      <c r="U70" s="240">
        <f t="shared" si="12"/>
        <v>2</v>
      </c>
      <c r="V70" s="240">
        <f t="shared" si="13"/>
        <v>0</v>
      </c>
    </row>
    <row r="71" spans="1:22" x14ac:dyDescent="0.25">
      <c r="A71" t="s">
        <v>868</v>
      </c>
      <c r="B71" s="226">
        <v>3</v>
      </c>
      <c r="C71" t="s">
        <v>1377</v>
      </c>
      <c r="D71" t="s">
        <v>1397</v>
      </c>
      <c r="E71" s="226" t="e">
        <f>VLOOKUP(A71,#REF!,7,FALSE)</f>
        <v>#REF!</v>
      </c>
      <c r="F71" s="238" t="str">
        <f t="shared" si="14"/>
        <v>DE.CM-33</v>
      </c>
      <c r="G71" s="238" t="e">
        <f t="shared" si="15"/>
        <v>#REF!</v>
      </c>
      <c r="I71" s="4"/>
      <c r="J71" s="4" t="s">
        <v>1548</v>
      </c>
      <c r="K71" s="239">
        <f t="shared" si="2"/>
        <v>0</v>
      </c>
      <c r="L71" s="240">
        <f t="shared" si="3"/>
        <v>0</v>
      </c>
      <c r="M71" s="240">
        <f t="shared" si="4"/>
        <v>0</v>
      </c>
      <c r="N71" s="239">
        <f t="shared" si="5"/>
        <v>0</v>
      </c>
      <c r="O71" s="240">
        <f t="shared" si="6"/>
        <v>0</v>
      </c>
      <c r="P71" s="240">
        <f t="shared" si="7"/>
        <v>0</v>
      </c>
      <c r="Q71" s="239">
        <f t="shared" si="8"/>
        <v>0</v>
      </c>
      <c r="R71" s="240">
        <f t="shared" si="9"/>
        <v>0</v>
      </c>
      <c r="S71" s="240">
        <f t="shared" si="10"/>
        <v>0</v>
      </c>
      <c r="T71" s="239">
        <f t="shared" si="11"/>
        <v>0</v>
      </c>
      <c r="U71" s="240">
        <f t="shared" si="12"/>
        <v>0</v>
      </c>
      <c r="V71" s="240">
        <f t="shared" si="13"/>
        <v>0</v>
      </c>
    </row>
    <row r="72" spans="1:22" x14ac:dyDescent="0.25">
      <c r="A72" t="s">
        <v>868</v>
      </c>
      <c r="B72" s="226">
        <v>3</v>
      </c>
      <c r="C72" t="s">
        <v>1377</v>
      </c>
      <c r="D72" t="s">
        <v>1398</v>
      </c>
      <c r="E72" s="226" t="e">
        <f>VLOOKUP(A72,#REF!,7,FALSE)</f>
        <v>#REF!</v>
      </c>
      <c r="F72" s="238" t="str">
        <f t="shared" si="14"/>
        <v>DE.CM-63</v>
      </c>
      <c r="G72" s="238" t="e">
        <f t="shared" si="15"/>
        <v>#REF!</v>
      </c>
      <c r="I72" s="4"/>
      <c r="J72" s="4" t="s">
        <v>1405</v>
      </c>
      <c r="K72" s="239">
        <f t="shared" si="2"/>
        <v>0</v>
      </c>
      <c r="L72" s="240">
        <f t="shared" si="3"/>
        <v>13</v>
      </c>
      <c r="M72" s="240">
        <f t="shared" si="4"/>
        <v>0</v>
      </c>
      <c r="N72" s="239">
        <f t="shared" si="5"/>
        <v>0</v>
      </c>
      <c r="O72" s="240">
        <f t="shared" si="6"/>
        <v>1</v>
      </c>
      <c r="P72" s="240">
        <f t="shared" si="7"/>
        <v>0</v>
      </c>
      <c r="Q72" s="239">
        <f t="shared" si="8"/>
        <v>0</v>
      </c>
      <c r="R72" s="240">
        <f t="shared" si="9"/>
        <v>1</v>
      </c>
      <c r="S72" s="240">
        <f t="shared" si="10"/>
        <v>0</v>
      </c>
      <c r="T72" s="239">
        <f t="shared" si="11"/>
        <v>0</v>
      </c>
      <c r="U72" s="240">
        <f t="shared" si="12"/>
        <v>11</v>
      </c>
      <c r="V72" s="240">
        <f t="shared" si="13"/>
        <v>0</v>
      </c>
    </row>
    <row r="73" spans="1:22" x14ac:dyDescent="0.25">
      <c r="A73" t="s">
        <v>868</v>
      </c>
      <c r="B73" s="226">
        <v>3</v>
      </c>
      <c r="C73" t="s">
        <v>1377</v>
      </c>
      <c r="D73" t="s">
        <v>1399</v>
      </c>
      <c r="E73" s="226" t="e">
        <f>VLOOKUP(A73,#REF!,7,FALSE)</f>
        <v>#REF!</v>
      </c>
      <c r="F73" s="238" t="str">
        <f t="shared" si="14"/>
        <v>DE.CM-73</v>
      </c>
      <c r="G73" s="238" t="e">
        <f t="shared" si="15"/>
        <v>#REF!</v>
      </c>
      <c r="I73" s="4"/>
      <c r="J73" s="4" t="s">
        <v>1443</v>
      </c>
      <c r="K73" s="239">
        <f t="shared" si="2"/>
        <v>0</v>
      </c>
      <c r="L73" s="240">
        <f t="shared" si="3"/>
        <v>37</v>
      </c>
      <c r="M73" s="240">
        <f t="shared" si="4"/>
        <v>0</v>
      </c>
      <c r="N73" s="239">
        <f t="shared" si="5"/>
        <v>0</v>
      </c>
      <c r="O73" s="240">
        <f t="shared" si="6"/>
        <v>8</v>
      </c>
      <c r="P73" s="240">
        <f t="shared" si="7"/>
        <v>0</v>
      </c>
      <c r="Q73" s="239">
        <f t="shared" si="8"/>
        <v>0</v>
      </c>
      <c r="R73" s="240">
        <f t="shared" si="9"/>
        <v>15</v>
      </c>
      <c r="S73" s="240">
        <f t="shared" si="10"/>
        <v>0</v>
      </c>
      <c r="T73" s="239">
        <f t="shared" si="11"/>
        <v>0</v>
      </c>
      <c r="U73" s="240">
        <f t="shared" si="12"/>
        <v>14</v>
      </c>
      <c r="V73" s="240">
        <f t="shared" si="13"/>
        <v>0</v>
      </c>
    </row>
    <row r="74" spans="1:22" x14ac:dyDescent="0.25">
      <c r="A74" t="s">
        <v>868</v>
      </c>
      <c r="B74" s="226">
        <v>3</v>
      </c>
      <c r="C74" t="s">
        <v>1376</v>
      </c>
      <c r="D74" t="s">
        <v>1394</v>
      </c>
      <c r="E74" s="226" t="e">
        <f>VLOOKUP(A74,#REF!,7,FALSE)</f>
        <v>#REF!</v>
      </c>
      <c r="F74" s="238" t="str">
        <f t="shared" si="14"/>
        <v>PR.PT-33</v>
      </c>
      <c r="G74" s="238" t="e">
        <f t="shared" si="15"/>
        <v>#REF!</v>
      </c>
      <c r="I74" s="4"/>
      <c r="J74" s="4" t="s">
        <v>1468</v>
      </c>
      <c r="K74" s="239">
        <f t="shared" si="2"/>
        <v>0</v>
      </c>
      <c r="L74" s="240">
        <f t="shared" si="3"/>
        <v>6</v>
      </c>
      <c r="M74" s="240">
        <f t="shared" si="4"/>
        <v>0</v>
      </c>
      <c r="N74" s="239">
        <f t="shared" si="5"/>
        <v>0</v>
      </c>
      <c r="O74" s="240">
        <f t="shared" si="6"/>
        <v>0</v>
      </c>
      <c r="P74" s="240">
        <f t="shared" si="7"/>
        <v>0</v>
      </c>
      <c r="Q74" s="239">
        <f t="shared" si="8"/>
        <v>0</v>
      </c>
      <c r="R74" s="240">
        <f t="shared" si="9"/>
        <v>2</v>
      </c>
      <c r="S74" s="240">
        <f t="shared" si="10"/>
        <v>0</v>
      </c>
      <c r="T74" s="239">
        <f t="shared" si="11"/>
        <v>0</v>
      </c>
      <c r="U74" s="240">
        <f t="shared" si="12"/>
        <v>4</v>
      </c>
      <c r="V74" s="240">
        <f t="shared" si="13"/>
        <v>0</v>
      </c>
    </row>
    <row r="75" spans="1:22" x14ac:dyDescent="0.25">
      <c r="A75" t="s">
        <v>869</v>
      </c>
      <c r="B75" s="226">
        <v>2</v>
      </c>
      <c r="C75" t="s">
        <v>1376</v>
      </c>
      <c r="D75" t="s">
        <v>1389</v>
      </c>
      <c r="E75" s="226" t="e">
        <f>VLOOKUP(A75,#REF!,7,FALSE)</f>
        <v>#REF!</v>
      </c>
      <c r="F75" s="238" t="str">
        <f t="shared" si="14"/>
        <v>PR.AC-12</v>
      </c>
      <c r="G75" s="238" t="e">
        <f t="shared" si="15"/>
        <v>#REF!</v>
      </c>
      <c r="I75" s="4"/>
      <c r="J75" s="4" t="s">
        <v>1492</v>
      </c>
      <c r="K75" s="239">
        <f t="shared" si="2"/>
        <v>0</v>
      </c>
      <c r="L75" s="240">
        <f t="shared" si="3"/>
        <v>8</v>
      </c>
      <c r="M75" s="240">
        <f t="shared" si="4"/>
        <v>0</v>
      </c>
      <c r="N75" s="239">
        <f t="shared" si="5"/>
        <v>0</v>
      </c>
      <c r="O75" s="240">
        <f t="shared" si="6"/>
        <v>2</v>
      </c>
      <c r="P75" s="240">
        <f t="shared" si="7"/>
        <v>0</v>
      </c>
      <c r="Q75" s="239">
        <f t="shared" si="8"/>
        <v>0</v>
      </c>
      <c r="R75" s="240">
        <f t="shared" si="9"/>
        <v>3</v>
      </c>
      <c r="S75" s="240">
        <f t="shared" si="10"/>
        <v>0</v>
      </c>
      <c r="T75" s="239">
        <f t="shared" si="11"/>
        <v>0</v>
      </c>
      <c r="U75" s="240">
        <f t="shared" si="12"/>
        <v>3</v>
      </c>
      <c r="V75" s="240">
        <f t="shared" si="13"/>
        <v>0</v>
      </c>
    </row>
    <row r="76" spans="1:22" x14ac:dyDescent="0.25">
      <c r="A76" t="s">
        <v>869</v>
      </c>
      <c r="B76" s="226">
        <v>2</v>
      </c>
      <c r="C76" t="s">
        <v>1376</v>
      </c>
      <c r="D76" t="s">
        <v>1400</v>
      </c>
      <c r="E76" s="226" t="e">
        <f>VLOOKUP(A76,#REF!,7,FALSE)</f>
        <v>#REF!</v>
      </c>
      <c r="F76" s="238" t="str">
        <f t="shared" si="14"/>
        <v>PR.AC-22</v>
      </c>
      <c r="G76" s="238" t="e">
        <f t="shared" si="15"/>
        <v>#REF!</v>
      </c>
      <c r="I76" s="4"/>
      <c r="J76" s="4" t="s">
        <v>1488</v>
      </c>
      <c r="K76" s="239">
        <f t="shared" si="2"/>
        <v>0</v>
      </c>
      <c r="L76" s="240">
        <f t="shared" si="3"/>
        <v>4</v>
      </c>
      <c r="M76" s="240">
        <f t="shared" si="4"/>
        <v>0</v>
      </c>
      <c r="N76" s="239">
        <f t="shared" si="5"/>
        <v>0</v>
      </c>
      <c r="O76" s="240">
        <f t="shared" si="6"/>
        <v>0</v>
      </c>
      <c r="P76" s="240">
        <f t="shared" si="7"/>
        <v>0</v>
      </c>
      <c r="Q76" s="239">
        <f t="shared" si="8"/>
        <v>0</v>
      </c>
      <c r="R76" s="240">
        <f t="shared" si="9"/>
        <v>2</v>
      </c>
      <c r="S76" s="240">
        <f t="shared" si="10"/>
        <v>0</v>
      </c>
      <c r="T76" s="239">
        <f t="shared" si="11"/>
        <v>0</v>
      </c>
      <c r="U76" s="240">
        <f t="shared" si="12"/>
        <v>2</v>
      </c>
      <c r="V76" s="240">
        <f t="shared" si="13"/>
        <v>0</v>
      </c>
    </row>
    <row r="77" spans="1:22" x14ac:dyDescent="0.25">
      <c r="A77" t="s">
        <v>869</v>
      </c>
      <c r="B77" s="226">
        <v>2</v>
      </c>
      <c r="C77" t="s">
        <v>1376</v>
      </c>
      <c r="D77" t="s">
        <v>1392</v>
      </c>
      <c r="E77" s="226" t="e">
        <f>VLOOKUP(A77,#REF!,7,FALSE)</f>
        <v>#REF!</v>
      </c>
      <c r="F77" s="238" t="str">
        <f t="shared" si="14"/>
        <v>PR.AC-32</v>
      </c>
      <c r="G77" s="238" t="e">
        <f t="shared" si="15"/>
        <v>#REF!</v>
      </c>
      <c r="I77" s="4" t="s">
        <v>1549</v>
      </c>
      <c r="J77" s="4" t="s">
        <v>1430</v>
      </c>
      <c r="K77" s="239">
        <f t="shared" si="2"/>
        <v>0</v>
      </c>
      <c r="L77" s="240">
        <f t="shared" si="3"/>
        <v>3</v>
      </c>
      <c r="M77" s="240">
        <f t="shared" si="4"/>
        <v>0</v>
      </c>
      <c r="N77" s="239">
        <f t="shared" si="5"/>
        <v>0</v>
      </c>
      <c r="O77" s="240">
        <f t="shared" si="6"/>
        <v>1</v>
      </c>
      <c r="P77" s="240">
        <f t="shared" si="7"/>
        <v>0</v>
      </c>
      <c r="Q77" s="239">
        <f t="shared" si="8"/>
        <v>0</v>
      </c>
      <c r="R77" s="240">
        <f t="shared" si="9"/>
        <v>1</v>
      </c>
      <c r="S77" s="240">
        <f t="shared" si="10"/>
        <v>0</v>
      </c>
      <c r="T77" s="239">
        <f t="shared" si="11"/>
        <v>0</v>
      </c>
      <c r="U77" s="240">
        <f t="shared" si="12"/>
        <v>1</v>
      </c>
      <c r="V77" s="240">
        <f t="shared" si="13"/>
        <v>0</v>
      </c>
    </row>
    <row r="78" spans="1:22" x14ac:dyDescent="0.25">
      <c r="A78" t="s">
        <v>869</v>
      </c>
      <c r="B78" s="226">
        <v>2</v>
      </c>
      <c r="C78" t="s">
        <v>1376</v>
      </c>
      <c r="D78" t="s">
        <v>1396</v>
      </c>
      <c r="E78" s="226" t="e">
        <f>VLOOKUP(A78,#REF!,7,FALSE)</f>
        <v>#REF!</v>
      </c>
      <c r="F78" s="238" t="str">
        <f t="shared" si="14"/>
        <v>PR.AC-42</v>
      </c>
      <c r="G78" s="238" t="e">
        <f t="shared" si="15"/>
        <v>#REF!</v>
      </c>
      <c r="I78" s="4"/>
      <c r="J78" s="4" t="s">
        <v>1395</v>
      </c>
      <c r="K78" s="239">
        <f t="shared" si="2"/>
        <v>0</v>
      </c>
      <c r="L78" s="240">
        <f t="shared" si="3"/>
        <v>12</v>
      </c>
      <c r="M78" s="240">
        <f t="shared" si="4"/>
        <v>0</v>
      </c>
      <c r="N78" s="239">
        <f t="shared" si="5"/>
        <v>0</v>
      </c>
      <c r="O78" s="240">
        <f t="shared" si="6"/>
        <v>2</v>
      </c>
      <c r="P78" s="240">
        <f t="shared" si="7"/>
        <v>0</v>
      </c>
      <c r="Q78" s="239">
        <f t="shared" si="8"/>
        <v>0</v>
      </c>
      <c r="R78" s="240">
        <f t="shared" si="9"/>
        <v>8</v>
      </c>
      <c r="S78" s="240">
        <f t="shared" si="10"/>
        <v>0</v>
      </c>
      <c r="T78" s="239">
        <f t="shared" si="11"/>
        <v>0</v>
      </c>
      <c r="U78" s="240">
        <f t="shared" si="12"/>
        <v>2</v>
      </c>
      <c r="V78" s="240">
        <f t="shared" si="13"/>
        <v>0</v>
      </c>
    </row>
    <row r="79" spans="1:22" x14ac:dyDescent="0.25">
      <c r="A79" t="s">
        <v>870</v>
      </c>
      <c r="B79" s="226">
        <v>2</v>
      </c>
      <c r="C79" t="s">
        <v>1376</v>
      </c>
      <c r="D79" t="s">
        <v>1389</v>
      </c>
      <c r="E79" s="226" t="e">
        <f>VLOOKUP(A79,#REF!,7,FALSE)</f>
        <v>#REF!</v>
      </c>
      <c r="F79" s="238" t="str">
        <f t="shared" si="14"/>
        <v>PR.AC-12</v>
      </c>
      <c r="G79" s="238" t="e">
        <f t="shared" si="15"/>
        <v>#REF!</v>
      </c>
      <c r="I79" s="4" t="s">
        <v>1550</v>
      </c>
      <c r="J79" s="4" t="s">
        <v>1402</v>
      </c>
      <c r="K79" s="239">
        <f t="shared" si="2"/>
        <v>0</v>
      </c>
      <c r="L79" s="240">
        <f t="shared" si="3"/>
        <v>11</v>
      </c>
      <c r="M79" s="240">
        <f t="shared" si="4"/>
        <v>0</v>
      </c>
      <c r="N79" s="239">
        <f t="shared" si="5"/>
        <v>0</v>
      </c>
      <c r="O79" s="240">
        <f t="shared" si="6"/>
        <v>2</v>
      </c>
      <c r="P79" s="240">
        <f t="shared" si="7"/>
        <v>0</v>
      </c>
      <c r="Q79" s="239">
        <f t="shared" si="8"/>
        <v>0</v>
      </c>
      <c r="R79" s="240">
        <f t="shared" si="9"/>
        <v>6</v>
      </c>
      <c r="S79" s="240">
        <f t="shared" si="10"/>
        <v>0</v>
      </c>
      <c r="T79" s="239">
        <f t="shared" si="11"/>
        <v>0</v>
      </c>
      <c r="U79" s="240">
        <f t="shared" si="12"/>
        <v>3</v>
      </c>
      <c r="V79" s="240">
        <f t="shared" si="13"/>
        <v>0</v>
      </c>
    </row>
    <row r="80" spans="1:22" x14ac:dyDescent="0.25">
      <c r="A80" t="s">
        <v>870</v>
      </c>
      <c r="B80" s="226">
        <v>2</v>
      </c>
      <c r="C80" t="s">
        <v>1376</v>
      </c>
      <c r="D80" t="s">
        <v>1400</v>
      </c>
      <c r="E80" s="226" t="e">
        <f>VLOOKUP(A80,#REF!,7,FALSE)</f>
        <v>#REF!</v>
      </c>
      <c r="F80" s="238" t="str">
        <f t="shared" si="14"/>
        <v>PR.AC-22</v>
      </c>
      <c r="G80" s="238" t="e">
        <f t="shared" si="15"/>
        <v>#REF!</v>
      </c>
      <c r="I80" s="4"/>
      <c r="J80" s="4" t="s">
        <v>1393</v>
      </c>
      <c r="K80" s="239">
        <f t="shared" si="2"/>
        <v>0</v>
      </c>
      <c r="L80" s="240">
        <f t="shared" si="3"/>
        <v>4</v>
      </c>
      <c r="M80" s="240">
        <f t="shared" si="4"/>
        <v>0</v>
      </c>
      <c r="N80" s="239">
        <f t="shared" si="5"/>
        <v>0</v>
      </c>
      <c r="O80" s="240">
        <f t="shared" si="6"/>
        <v>2</v>
      </c>
      <c r="P80" s="240">
        <f t="shared" si="7"/>
        <v>0</v>
      </c>
      <c r="Q80" s="239">
        <f t="shared" si="8"/>
        <v>0</v>
      </c>
      <c r="R80" s="240">
        <f t="shared" si="9"/>
        <v>2</v>
      </c>
      <c r="S80" s="240">
        <f t="shared" si="10"/>
        <v>0</v>
      </c>
      <c r="T80" s="239">
        <f t="shared" si="11"/>
        <v>0</v>
      </c>
      <c r="U80" s="240">
        <f t="shared" si="12"/>
        <v>0</v>
      </c>
      <c r="V80" s="240">
        <f t="shared" si="13"/>
        <v>0</v>
      </c>
    </row>
    <row r="81" spans="1:22" x14ac:dyDescent="0.25">
      <c r="A81" t="s">
        <v>870</v>
      </c>
      <c r="B81" s="226">
        <v>2</v>
      </c>
      <c r="C81" t="s">
        <v>1376</v>
      </c>
      <c r="D81" t="s">
        <v>1392</v>
      </c>
      <c r="E81" s="226" t="e">
        <f>VLOOKUP(A81,#REF!,7,FALSE)</f>
        <v>#REF!</v>
      </c>
      <c r="F81" s="238" t="str">
        <f t="shared" si="14"/>
        <v>PR.AC-32</v>
      </c>
      <c r="G81" s="238" t="e">
        <f t="shared" si="15"/>
        <v>#REF!</v>
      </c>
      <c r="I81" s="4"/>
      <c r="J81" s="4" t="s">
        <v>1394</v>
      </c>
      <c r="K81" s="239">
        <f t="shared" ref="K81:K123" si="16">IF(L81=0,0,M81/L81)</f>
        <v>0</v>
      </c>
      <c r="L81" s="240">
        <f t="shared" ref="L81:L123" si="17">SUM(O81+R81+U81)</f>
        <v>16</v>
      </c>
      <c r="M81" s="240">
        <f t="shared" ref="M81:M123" si="18">SUM(P81+S81+V81)</f>
        <v>0</v>
      </c>
      <c r="N81" s="239">
        <f t="shared" ref="N81:N123" si="19">IF(O81=0,0,P81/O81)</f>
        <v>0</v>
      </c>
      <c r="O81" s="240">
        <f t="shared" ref="O81:O123" si="20">COUNTIF($F:$F,CONCATENATE($J81,N$15))</f>
        <v>2</v>
      </c>
      <c r="P81" s="240">
        <f t="shared" ref="P81:P123" si="21">COUNTIF($G:$G,CONCATENATE($J81,N$15,1))</f>
        <v>0</v>
      </c>
      <c r="Q81" s="239">
        <f t="shared" ref="Q81:Q123" si="22">IF(R81=0,0,S81/R81)</f>
        <v>0</v>
      </c>
      <c r="R81" s="240">
        <f t="shared" ref="R81:R123" si="23">COUNTIF($F:$F,CONCATENATE($J81,Q$15))</f>
        <v>9</v>
      </c>
      <c r="S81" s="240">
        <f t="shared" ref="S81:S123" si="24">COUNTIF($G:$G,CONCATENATE($J81,Q$15,1))</f>
        <v>0</v>
      </c>
      <c r="T81" s="239">
        <f t="shared" ref="T81:T123" si="25">IF(U81=0,0,V81/U81)</f>
        <v>0</v>
      </c>
      <c r="U81" s="240">
        <f t="shared" ref="U81:U123" si="26">COUNTIF($F:$F,CONCATENATE($J81,T$15))</f>
        <v>5</v>
      </c>
      <c r="V81" s="240">
        <f t="shared" ref="V81:V123" si="27">COUNTIF($G:$G,CONCATENATE($J81,T$15,1))</f>
        <v>0</v>
      </c>
    </row>
    <row r="82" spans="1:22" x14ac:dyDescent="0.25">
      <c r="A82" t="s">
        <v>870</v>
      </c>
      <c r="B82" s="226">
        <v>2</v>
      </c>
      <c r="C82" t="s">
        <v>1376</v>
      </c>
      <c r="D82" t="s">
        <v>1396</v>
      </c>
      <c r="E82" s="226" t="e">
        <f>VLOOKUP(A82,#REF!,7,FALSE)</f>
        <v>#REF!</v>
      </c>
      <c r="F82" s="238" t="str">
        <f t="shared" si="14"/>
        <v>PR.AC-42</v>
      </c>
      <c r="G82" s="238" t="e">
        <f t="shared" si="15"/>
        <v>#REF!</v>
      </c>
      <c r="I82" s="4"/>
      <c r="J82" s="4" t="s">
        <v>1407</v>
      </c>
      <c r="K82" s="239">
        <f t="shared" si="16"/>
        <v>0</v>
      </c>
      <c r="L82" s="240">
        <f t="shared" si="17"/>
        <v>13</v>
      </c>
      <c r="M82" s="240">
        <f t="shared" si="18"/>
        <v>0</v>
      </c>
      <c r="N82" s="239">
        <f t="shared" si="19"/>
        <v>0</v>
      </c>
      <c r="O82" s="240">
        <f t="shared" si="20"/>
        <v>1</v>
      </c>
      <c r="P82" s="240">
        <f t="shared" si="21"/>
        <v>0</v>
      </c>
      <c r="Q82" s="239">
        <f t="shared" si="22"/>
        <v>0</v>
      </c>
      <c r="R82" s="240">
        <f t="shared" si="23"/>
        <v>6</v>
      </c>
      <c r="S82" s="240">
        <f t="shared" si="24"/>
        <v>0</v>
      </c>
      <c r="T82" s="239">
        <f t="shared" si="25"/>
        <v>0</v>
      </c>
      <c r="U82" s="240">
        <f t="shared" si="26"/>
        <v>6</v>
      </c>
      <c r="V82" s="240">
        <f t="shared" si="27"/>
        <v>0</v>
      </c>
    </row>
    <row r="83" spans="1:22" x14ac:dyDescent="0.25">
      <c r="A83" t="s">
        <v>871</v>
      </c>
      <c r="B83" s="226">
        <v>3</v>
      </c>
      <c r="C83" t="s">
        <v>1376</v>
      </c>
      <c r="D83" t="s">
        <v>1402</v>
      </c>
      <c r="E83" s="226" t="e">
        <f>VLOOKUP(A83,#REF!,7,FALSE)</f>
        <v>#REF!</v>
      </c>
      <c r="F83" s="238" t="str">
        <f t="shared" si="14"/>
        <v>PR.PT-13</v>
      </c>
      <c r="G83" s="238" t="e">
        <f t="shared" si="15"/>
        <v>#REF!</v>
      </c>
      <c r="I83" s="4"/>
      <c r="J83" s="4" t="s">
        <v>1410</v>
      </c>
      <c r="K83" s="239">
        <f t="shared" si="16"/>
        <v>0</v>
      </c>
      <c r="L83" s="240">
        <f t="shared" si="17"/>
        <v>4</v>
      </c>
      <c r="M83" s="240">
        <f t="shared" si="18"/>
        <v>0</v>
      </c>
      <c r="N83" s="239">
        <f t="shared" si="19"/>
        <v>0</v>
      </c>
      <c r="O83" s="240">
        <f t="shared" si="20"/>
        <v>1</v>
      </c>
      <c r="P83" s="240">
        <f t="shared" si="21"/>
        <v>0</v>
      </c>
      <c r="Q83" s="239">
        <f t="shared" si="22"/>
        <v>0</v>
      </c>
      <c r="R83" s="240">
        <f t="shared" si="23"/>
        <v>2</v>
      </c>
      <c r="S83" s="240">
        <f t="shared" si="24"/>
        <v>0</v>
      </c>
      <c r="T83" s="239">
        <f t="shared" si="25"/>
        <v>0</v>
      </c>
      <c r="U83" s="240">
        <f t="shared" si="26"/>
        <v>1</v>
      </c>
      <c r="V83" s="240">
        <f t="shared" si="27"/>
        <v>0</v>
      </c>
    </row>
    <row r="84" spans="1:22" x14ac:dyDescent="0.25">
      <c r="A84" t="s">
        <v>873</v>
      </c>
      <c r="B84" s="226">
        <v>3</v>
      </c>
      <c r="C84" t="s">
        <v>383</v>
      </c>
      <c r="D84" t="s">
        <v>1403</v>
      </c>
      <c r="E84" s="226" t="e">
        <f>VLOOKUP(A84,#REF!,7,FALSE)</f>
        <v>#REF!</v>
      </c>
      <c r="F84" s="238" t="str">
        <f t="shared" si="14"/>
        <v>ID.AM-63</v>
      </c>
      <c r="G84" s="238" t="e">
        <f t="shared" si="15"/>
        <v>#REF!</v>
      </c>
      <c r="I84" s="4" t="s">
        <v>1551</v>
      </c>
      <c r="J84" s="4" t="s">
        <v>1479</v>
      </c>
      <c r="K84" s="239">
        <f t="shared" si="16"/>
        <v>0</v>
      </c>
      <c r="L84" s="240">
        <f t="shared" si="17"/>
        <v>2</v>
      </c>
      <c r="M84" s="240">
        <f t="shared" si="18"/>
        <v>0</v>
      </c>
      <c r="N84" s="239">
        <f t="shared" si="19"/>
        <v>0</v>
      </c>
      <c r="O84" s="240">
        <f t="shared" si="20"/>
        <v>1</v>
      </c>
      <c r="P84" s="240">
        <f t="shared" si="21"/>
        <v>0</v>
      </c>
      <c r="Q84" s="239">
        <f t="shared" si="22"/>
        <v>0</v>
      </c>
      <c r="R84" s="240">
        <f t="shared" si="23"/>
        <v>1</v>
      </c>
      <c r="S84" s="240">
        <f t="shared" si="24"/>
        <v>0</v>
      </c>
      <c r="T84" s="239">
        <f t="shared" si="25"/>
        <v>0</v>
      </c>
      <c r="U84" s="240">
        <f t="shared" si="26"/>
        <v>0</v>
      </c>
      <c r="V84" s="240">
        <f t="shared" si="27"/>
        <v>0</v>
      </c>
    </row>
    <row r="85" spans="1:22" x14ac:dyDescent="0.25">
      <c r="A85" t="s">
        <v>873</v>
      </c>
      <c r="B85" s="226">
        <v>3</v>
      </c>
      <c r="C85" t="s">
        <v>383</v>
      </c>
      <c r="D85" t="s">
        <v>1404</v>
      </c>
      <c r="E85" s="226" t="e">
        <f>VLOOKUP(A85,#REF!,7,FALSE)</f>
        <v>#REF!</v>
      </c>
      <c r="F85" s="238" t="str">
        <f t="shared" si="14"/>
        <v>ID.GV-23</v>
      </c>
      <c r="G85" s="238" t="e">
        <f t="shared" si="15"/>
        <v>#REF!</v>
      </c>
      <c r="I85" s="4"/>
      <c r="J85" s="4" t="s">
        <v>1456</v>
      </c>
      <c r="K85" s="239">
        <f t="shared" si="16"/>
        <v>0</v>
      </c>
      <c r="L85" s="240">
        <f t="shared" si="17"/>
        <v>7</v>
      </c>
      <c r="M85" s="240">
        <f t="shared" si="18"/>
        <v>0</v>
      </c>
      <c r="N85" s="239">
        <f t="shared" si="19"/>
        <v>0</v>
      </c>
      <c r="O85" s="240">
        <f t="shared" si="20"/>
        <v>1</v>
      </c>
      <c r="P85" s="240">
        <f t="shared" si="21"/>
        <v>0</v>
      </c>
      <c r="Q85" s="239">
        <f t="shared" si="22"/>
        <v>0</v>
      </c>
      <c r="R85" s="240">
        <f t="shared" si="23"/>
        <v>4</v>
      </c>
      <c r="S85" s="240">
        <f t="shared" si="24"/>
        <v>0</v>
      </c>
      <c r="T85" s="239">
        <f t="shared" si="25"/>
        <v>0</v>
      </c>
      <c r="U85" s="240">
        <f t="shared" si="26"/>
        <v>2</v>
      </c>
      <c r="V85" s="240">
        <f t="shared" si="27"/>
        <v>0</v>
      </c>
    </row>
    <row r="86" spans="1:22" x14ac:dyDescent="0.25">
      <c r="A86" t="s">
        <v>874</v>
      </c>
      <c r="B86" s="226">
        <v>3</v>
      </c>
      <c r="C86" t="s">
        <v>1376</v>
      </c>
      <c r="D86" t="s">
        <v>1405</v>
      </c>
      <c r="E86" s="226" t="e">
        <f>VLOOKUP(A86,#REF!,7,FALSE)</f>
        <v>#REF!</v>
      </c>
      <c r="F86" s="238" t="str">
        <f t="shared" si="14"/>
        <v>PR.IP-83</v>
      </c>
      <c r="G86" s="238" t="e">
        <f t="shared" si="15"/>
        <v>#REF!</v>
      </c>
      <c r="I86" s="4"/>
      <c r="J86" s="4" t="s">
        <v>1451</v>
      </c>
      <c r="K86" s="239">
        <f t="shared" si="16"/>
        <v>0</v>
      </c>
      <c r="L86" s="240">
        <f t="shared" si="17"/>
        <v>8</v>
      </c>
      <c r="M86" s="240">
        <f t="shared" si="18"/>
        <v>0</v>
      </c>
      <c r="N86" s="239">
        <f t="shared" si="19"/>
        <v>0</v>
      </c>
      <c r="O86" s="240">
        <f t="shared" si="20"/>
        <v>1</v>
      </c>
      <c r="P86" s="240">
        <f t="shared" si="21"/>
        <v>0</v>
      </c>
      <c r="Q86" s="239">
        <f t="shared" si="22"/>
        <v>0</v>
      </c>
      <c r="R86" s="240">
        <f t="shared" si="23"/>
        <v>3</v>
      </c>
      <c r="S86" s="240">
        <f t="shared" si="24"/>
        <v>0</v>
      </c>
      <c r="T86" s="239">
        <f t="shared" si="25"/>
        <v>0</v>
      </c>
      <c r="U86" s="240">
        <f t="shared" si="26"/>
        <v>4</v>
      </c>
      <c r="V86" s="240">
        <f t="shared" si="27"/>
        <v>0</v>
      </c>
    </row>
    <row r="87" spans="1:22" x14ac:dyDescent="0.25">
      <c r="A87" t="s">
        <v>243</v>
      </c>
      <c r="B87" s="226">
        <v>1</v>
      </c>
      <c r="C87" t="s">
        <v>1376</v>
      </c>
      <c r="D87" t="s">
        <v>1406</v>
      </c>
      <c r="E87" s="226" t="e">
        <f>VLOOKUP(A87,#REF!,7,FALSE)</f>
        <v>#REF!</v>
      </c>
      <c r="F87" s="238" t="str">
        <f t="shared" si="14"/>
        <v>PR.AC-51</v>
      </c>
      <c r="G87" s="238" t="e">
        <f t="shared" si="15"/>
        <v>#REF!</v>
      </c>
      <c r="I87" s="4"/>
      <c r="J87" s="4" t="s">
        <v>1460</v>
      </c>
      <c r="K87" s="239">
        <f t="shared" si="16"/>
        <v>0</v>
      </c>
      <c r="L87" s="240">
        <f t="shared" si="17"/>
        <v>3</v>
      </c>
      <c r="M87" s="240">
        <f t="shared" si="18"/>
        <v>0</v>
      </c>
      <c r="N87" s="239">
        <f t="shared" si="19"/>
        <v>0</v>
      </c>
      <c r="O87" s="240">
        <f t="shared" si="20"/>
        <v>1</v>
      </c>
      <c r="P87" s="240">
        <f t="shared" si="21"/>
        <v>0</v>
      </c>
      <c r="Q87" s="239">
        <f t="shared" si="22"/>
        <v>0</v>
      </c>
      <c r="R87" s="240">
        <f t="shared" si="23"/>
        <v>1</v>
      </c>
      <c r="S87" s="240">
        <f t="shared" si="24"/>
        <v>0</v>
      </c>
      <c r="T87" s="239">
        <f t="shared" si="25"/>
        <v>0</v>
      </c>
      <c r="U87" s="240">
        <f t="shared" si="26"/>
        <v>1</v>
      </c>
      <c r="V87" s="240">
        <f t="shared" si="27"/>
        <v>0</v>
      </c>
    </row>
    <row r="88" spans="1:22" x14ac:dyDescent="0.25">
      <c r="A88" t="s">
        <v>244</v>
      </c>
      <c r="B88" s="226">
        <v>2</v>
      </c>
      <c r="C88" t="s">
        <v>1376</v>
      </c>
      <c r="D88" t="s">
        <v>1406</v>
      </c>
      <c r="E88" s="226" t="e">
        <f>VLOOKUP(A88,#REF!,7,FALSE)</f>
        <v>#REF!</v>
      </c>
      <c r="F88" s="238" t="str">
        <f t="shared" si="14"/>
        <v>PR.AC-52</v>
      </c>
      <c r="G88" s="238" t="e">
        <f t="shared" si="15"/>
        <v>#REF!</v>
      </c>
      <c r="I88" s="4"/>
      <c r="J88" s="4" t="s">
        <v>1458</v>
      </c>
      <c r="K88" s="239">
        <f t="shared" si="16"/>
        <v>0</v>
      </c>
      <c r="L88" s="240">
        <f t="shared" si="17"/>
        <v>8</v>
      </c>
      <c r="M88" s="240">
        <f t="shared" si="18"/>
        <v>0</v>
      </c>
      <c r="N88" s="239">
        <f t="shared" si="19"/>
        <v>0</v>
      </c>
      <c r="O88" s="240">
        <f t="shared" si="20"/>
        <v>1</v>
      </c>
      <c r="P88" s="240">
        <f t="shared" si="21"/>
        <v>0</v>
      </c>
      <c r="Q88" s="239">
        <f t="shared" si="22"/>
        <v>0</v>
      </c>
      <c r="R88" s="240">
        <f t="shared" si="23"/>
        <v>3</v>
      </c>
      <c r="S88" s="240">
        <f t="shared" si="24"/>
        <v>0</v>
      </c>
      <c r="T88" s="239">
        <f t="shared" si="25"/>
        <v>0</v>
      </c>
      <c r="U88" s="240">
        <f t="shared" si="26"/>
        <v>4</v>
      </c>
      <c r="V88" s="240">
        <f t="shared" si="27"/>
        <v>0</v>
      </c>
    </row>
    <row r="89" spans="1:22" x14ac:dyDescent="0.25">
      <c r="A89" t="s">
        <v>245</v>
      </c>
      <c r="B89" s="226">
        <v>2</v>
      </c>
      <c r="C89" t="s">
        <v>1376</v>
      </c>
      <c r="D89" t="s">
        <v>1406</v>
      </c>
      <c r="E89" s="226" t="e">
        <f>VLOOKUP(A89,#REF!,7,FALSE)</f>
        <v>#REF!</v>
      </c>
      <c r="F89" s="238" t="str">
        <f t="shared" si="14"/>
        <v>PR.AC-52</v>
      </c>
      <c r="G89" s="238" t="e">
        <f t="shared" si="15"/>
        <v>#REF!</v>
      </c>
      <c r="I89" s="4" t="s">
        <v>1552</v>
      </c>
      <c r="J89" s="4" t="s">
        <v>1411</v>
      </c>
      <c r="K89" s="239">
        <f t="shared" si="16"/>
        <v>0</v>
      </c>
      <c r="L89" s="240">
        <f t="shared" si="17"/>
        <v>9</v>
      </c>
      <c r="M89" s="240">
        <f t="shared" si="18"/>
        <v>0</v>
      </c>
      <c r="N89" s="239">
        <f t="shared" si="19"/>
        <v>0</v>
      </c>
      <c r="O89" s="240">
        <f t="shared" si="20"/>
        <v>2</v>
      </c>
      <c r="P89" s="240">
        <f t="shared" si="21"/>
        <v>0</v>
      </c>
      <c r="Q89" s="239">
        <f t="shared" si="22"/>
        <v>0</v>
      </c>
      <c r="R89" s="240">
        <f t="shared" si="23"/>
        <v>4</v>
      </c>
      <c r="S89" s="240">
        <f t="shared" si="24"/>
        <v>0</v>
      </c>
      <c r="T89" s="239">
        <f t="shared" si="25"/>
        <v>0</v>
      </c>
      <c r="U89" s="240">
        <f t="shared" si="26"/>
        <v>3</v>
      </c>
      <c r="V89" s="240">
        <f t="shared" si="27"/>
        <v>0</v>
      </c>
    </row>
    <row r="90" spans="1:22" x14ac:dyDescent="0.25">
      <c r="A90" t="s">
        <v>246</v>
      </c>
      <c r="B90" s="226">
        <v>2</v>
      </c>
      <c r="C90" t="s">
        <v>1376</v>
      </c>
      <c r="D90" t="s">
        <v>1407</v>
      </c>
      <c r="E90" s="226" t="e">
        <f>VLOOKUP(A90,#REF!,7,FALSE)</f>
        <v>#REF!</v>
      </c>
      <c r="F90" s="238" t="str">
        <f t="shared" si="14"/>
        <v>PR.PT-42</v>
      </c>
      <c r="G90" s="238" t="e">
        <f t="shared" si="15"/>
        <v>#REF!</v>
      </c>
      <c r="I90" s="4"/>
      <c r="J90" s="4" t="s">
        <v>1401</v>
      </c>
      <c r="K90" s="239">
        <f t="shared" si="16"/>
        <v>0</v>
      </c>
      <c r="L90" s="240">
        <f t="shared" si="17"/>
        <v>10</v>
      </c>
      <c r="M90" s="240">
        <f t="shared" si="18"/>
        <v>0</v>
      </c>
      <c r="N90" s="239">
        <f t="shared" si="19"/>
        <v>0</v>
      </c>
      <c r="O90" s="240">
        <f t="shared" si="20"/>
        <v>3</v>
      </c>
      <c r="P90" s="240">
        <f t="shared" si="21"/>
        <v>0</v>
      </c>
      <c r="Q90" s="239">
        <f t="shared" si="22"/>
        <v>0</v>
      </c>
      <c r="R90" s="240">
        <f t="shared" si="23"/>
        <v>3</v>
      </c>
      <c r="S90" s="240">
        <f t="shared" si="24"/>
        <v>0</v>
      </c>
      <c r="T90" s="239">
        <f t="shared" si="25"/>
        <v>0</v>
      </c>
      <c r="U90" s="240">
        <f t="shared" si="26"/>
        <v>4</v>
      </c>
      <c r="V90" s="240">
        <f t="shared" si="27"/>
        <v>0</v>
      </c>
    </row>
    <row r="91" spans="1:22" x14ac:dyDescent="0.25">
      <c r="A91" t="s">
        <v>247</v>
      </c>
      <c r="B91" s="226">
        <v>2</v>
      </c>
      <c r="C91" t="s">
        <v>1376</v>
      </c>
      <c r="D91" t="s">
        <v>1406</v>
      </c>
      <c r="E91" s="226" t="e">
        <f>VLOOKUP(A91,#REF!,7,FALSE)</f>
        <v>#REF!</v>
      </c>
      <c r="F91" s="238" t="str">
        <f t="shared" si="14"/>
        <v>PR.AC-52</v>
      </c>
      <c r="G91" s="238" t="e">
        <f t="shared" si="15"/>
        <v>#REF!</v>
      </c>
      <c r="I91" s="4"/>
      <c r="J91" s="4" t="s">
        <v>1397</v>
      </c>
      <c r="K91" s="239">
        <f t="shared" si="16"/>
        <v>0</v>
      </c>
      <c r="L91" s="240">
        <f t="shared" si="17"/>
        <v>13</v>
      </c>
      <c r="M91" s="240">
        <f t="shared" si="18"/>
        <v>0</v>
      </c>
      <c r="N91" s="239">
        <f t="shared" si="19"/>
        <v>0</v>
      </c>
      <c r="O91" s="240">
        <f t="shared" si="20"/>
        <v>3</v>
      </c>
      <c r="P91" s="240">
        <f t="shared" si="21"/>
        <v>0</v>
      </c>
      <c r="Q91" s="239">
        <f t="shared" si="22"/>
        <v>0</v>
      </c>
      <c r="R91" s="240">
        <f t="shared" si="23"/>
        <v>5</v>
      </c>
      <c r="S91" s="240">
        <f t="shared" si="24"/>
        <v>0</v>
      </c>
      <c r="T91" s="239">
        <f t="shared" si="25"/>
        <v>0</v>
      </c>
      <c r="U91" s="240">
        <f t="shared" si="26"/>
        <v>5</v>
      </c>
      <c r="V91" s="240">
        <f t="shared" si="27"/>
        <v>0</v>
      </c>
    </row>
    <row r="92" spans="1:22" x14ac:dyDescent="0.25">
      <c r="A92" t="s">
        <v>247</v>
      </c>
      <c r="B92" s="226">
        <v>2</v>
      </c>
      <c r="C92" t="s">
        <v>1376</v>
      </c>
      <c r="D92" t="s">
        <v>1408</v>
      </c>
      <c r="E92" s="226" t="e">
        <f>VLOOKUP(A92,#REF!,7,FALSE)</f>
        <v>#REF!</v>
      </c>
      <c r="F92" s="238" t="str">
        <f t="shared" si="14"/>
        <v>PR.DS-42</v>
      </c>
      <c r="G92" s="238" t="e">
        <f t="shared" si="15"/>
        <v>#REF!</v>
      </c>
      <c r="I92" s="4"/>
      <c r="J92" s="4" t="s">
        <v>1415</v>
      </c>
      <c r="K92" s="239">
        <f t="shared" si="16"/>
        <v>0</v>
      </c>
      <c r="L92" s="240">
        <f t="shared" si="17"/>
        <v>9</v>
      </c>
      <c r="M92" s="240">
        <f t="shared" si="18"/>
        <v>0</v>
      </c>
      <c r="N92" s="239">
        <f t="shared" si="19"/>
        <v>0</v>
      </c>
      <c r="O92" s="240">
        <f t="shared" si="20"/>
        <v>2</v>
      </c>
      <c r="P92" s="240">
        <f t="shared" si="21"/>
        <v>0</v>
      </c>
      <c r="Q92" s="239">
        <f t="shared" si="22"/>
        <v>0</v>
      </c>
      <c r="R92" s="240">
        <f t="shared" si="23"/>
        <v>2</v>
      </c>
      <c r="S92" s="240">
        <f t="shared" si="24"/>
        <v>0</v>
      </c>
      <c r="T92" s="239">
        <f t="shared" si="25"/>
        <v>0</v>
      </c>
      <c r="U92" s="240">
        <f t="shared" si="26"/>
        <v>5</v>
      </c>
      <c r="V92" s="240">
        <f t="shared" si="27"/>
        <v>0</v>
      </c>
    </row>
    <row r="93" spans="1:22" x14ac:dyDescent="0.25">
      <c r="A93" t="s">
        <v>248</v>
      </c>
      <c r="B93" s="226">
        <v>2</v>
      </c>
      <c r="C93" t="s">
        <v>1376</v>
      </c>
      <c r="D93" t="s">
        <v>1406</v>
      </c>
      <c r="E93" s="226" t="e">
        <f>VLOOKUP(A93,#REF!,7,FALSE)</f>
        <v>#REF!</v>
      </c>
      <c r="F93" s="238" t="str">
        <f t="shared" si="14"/>
        <v>PR.AC-52</v>
      </c>
      <c r="G93" s="238" t="e">
        <f t="shared" si="15"/>
        <v>#REF!</v>
      </c>
      <c r="I93" s="4"/>
      <c r="J93" s="4" t="s">
        <v>1419</v>
      </c>
      <c r="K93" s="239">
        <f t="shared" si="16"/>
        <v>0</v>
      </c>
      <c r="L93" s="240">
        <f t="shared" si="17"/>
        <v>8</v>
      </c>
      <c r="M93" s="240">
        <f t="shared" si="18"/>
        <v>0</v>
      </c>
      <c r="N93" s="239">
        <f t="shared" si="19"/>
        <v>0</v>
      </c>
      <c r="O93" s="240">
        <f t="shared" si="20"/>
        <v>2</v>
      </c>
      <c r="P93" s="240">
        <f t="shared" si="21"/>
        <v>0</v>
      </c>
      <c r="Q93" s="239">
        <f t="shared" si="22"/>
        <v>0</v>
      </c>
      <c r="R93" s="240">
        <f t="shared" si="23"/>
        <v>1</v>
      </c>
      <c r="S93" s="240">
        <f t="shared" si="24"/>
        <v>0</v>
      </c>
      <c r="T93" s="239">
        <f t="shared" si="25"/>
        <v>0</v>
      </c>
      <c r="U93" s="240">
        <f t="shared" si="26"/>
        <v>5</v>
      </c>
      <c r="V93" s="240">
        <f t="shared" si="27"/>
        <v>0</v>
      </c>
    </row>
    <row r="94" spans="1:22" x14ac:dyDescent="0.25">
      <c r="A94" t="s">
        <v>248</v>
      </c>
      <c r="B94" s="226">
        <v>2</v>
      </c>
      <c r="C94" t="s">
        <v>1376</v>
      </c>
      <c r="D94" t="s">
        <v>1408</v>
      </c>
      <c r="E94" s="226" t="e">
        <f>VLOOKUP(A94,#REF!,7,FALSE)</f>
        <v>#REF!</v>
      </c>
      <c r="F94" s="238" t="str">
        <f t="shared" si="14"/>
        <v>PR.DS-42</v>
      </c>
      <c r="G94" s="238" t="e">
        <f t="shared" si="15"/>
        <v>#REF!</v>
      </c>
      <c r="I94" s="4"/>
      <c r="J94" s="4" t="s">
        <v>1398</v>
      </c>
      <c r="K94" s="239">
        <f t="shared" si="16"/>
        <v>0</v>
      </c>
      <c r="L94" s="240">
        <f t="shared" si="17"/>
        <v>12</v>
      </c>
      <c r="M94" s="240">
        <f t="shared" si="18"/>
        <v>0</v>
      </c>
      <c r="N94" s="239">
        <f t="shared" si="19"/>
        <v>0</v>
      </c>
      <c r="O94" s="240">
        <f t="shared" si="20"/>
        <v>3</v>
      </c>
      <c r="P94" s="240">
        <f t="shared" si="21"/>
        <v>0</v>
      </c>
      <c r="Q94" s="239">
        <f t="shared" si="22"/>
        <v>0</v>
      </c>
      <c r="R94" s="240">
        <f t="shared" si="23"/>
        <v>4</v>
      </c>
      <c r="S94" s="240">
        <f t="shared" si="24"/>
        <v>0</v>
      </c>
      <c r="T94" s="239">
        <f t="shared" si="25"/>
        <v>0</v>
      </c>
      <c r="U94" s="240">
        <f t="shared" si="26"/>
        <v>5</v>
      </c>
      <c r="V94" s="240">
        <f t="shared" si="27"/>
        <v>0</v>
      </c>
    </row>
    <row r="95" spans="1:22" x14ac:dyDescent="0.25">
      <c r="A95" t="s">
        <v>248</v>
      </c>
      <c r="B95" s="226">
        <v>2</v>
      </c>
      <c r="C95" t="s">
        <v>1376</v>
      </c>
      <c r="D95" t="s">
        <v>1409</v>
      </c>
      <c r="E95" s="226" t="e">
        <f>VLOOKUP(A95,#REF!,7,FALSE)</f>
        <v>#REF!</v>
      </c>
      <c r="F95" s="238" t="str">
        <f t="shared" si="14"/>
        <v>PR.DS-52</v>
      </c>
      <c r="G95" s="238" t="e">
        <f t="shared" si="15"/>
        <v>#REF!</v>
      </c>
      <c r="I95" s="4"/>
      <c r="J95" s="4" t="s">
        <v>1399</v>
      </c>
      <c r="K95" s="239">
        <f t="shared" si="16"/>
        <v>0</v>
      </c>
      <c r="L95" s="240">
        <f t="shared" si="17"/>
        <v>13</v>
      </c>
      <c r="M95" s="240">
        <f t="shared" si="18"/>
        <v>0</v>
      </c>
      <c r="N95" s="239">
        <f t="shared" si="19"/>
        <v>0</v>
      </c>
      <c r="O95" s="240">
        <f t="shared" si="20"/>
        <v>3</v>
      </c>
      <c r="P95" s="240">
        <f t="shared" si="21"/>
        <v>0</v>
      </c>
      <c r="Q95" s="239">
        <f t="shared" si="22"/>
        <v>0</v>
      </c>
      <c r="R95" s="240">
        <f t="shared" si="23"/>
        <v>5</v>
      </c>
      <c r="S95" s="240">
        <f t="shared" si="24"/>
        <v>0</v>
      </c>
      <c r="T95" s="239">
        <f t="shared" si="25"/>
        <v>0</v>
      </c>
      <c r="U95" s="240">
        <f t="shared" si="26"/>
        <v>5</v>
      </c>
      <c r="V95" s="240">
        <f t="shared" si="27"/>
        <v>0</v>
      </c>
    </row>
    <row r="96" spans="1:22" x14ac:dyDescent="0.25">
      <c r="A96" t="s">
        <v>248</v>
      </c>
      <c r="B96" s="226">
        <v>2</v>
      </c>
      <c r="C96" t="s">
        <v>1376</v>
      </c>
      <c r="D96" t="s">
        <v>1407</v>
      </c>
      <c r="E96" s="226" t="e">
        <f>VLOOKUP(A96,#REF!,7,FALSE)</f>
        <v>#REF!</v>
      </c>
      <c r="F96" s="238" t="str">
        <f t="shared" si="14"/>
        <v>PR.PT-42</v>
      </c>
      <c r="G96" s="238" t="e">
        <f t="shared" si="15"/>
        <v>#REF!</v>
      </c>
      <c r="I96" s="4"/>
      <c r="J96" s="4" t="s">
        <v>1477</v>
      </c>
      <c r="K96" s="239">
        <f t="shared" si="16"/>
        <v>0</v>
      </c>
      <c r="L96" s="240">
        <f t="shared" si="17"/>
        <v>4</v>
      </c>
      <c r="M96" s="240">
        <f t="shared" si="18"/>
        <v>0</v>
      </c>
      <c r="N96" s="239">
        <f t="shared" si="19"/>
        <v>0</v>
      </c>
      <c r="O96" s="240">
        <f t="shared" si="20"/>
        <v>1</v>
      </c>
      <c r="P96" s="240">
        <f t="shared" si="21"/>
        <v>0</v>
      </c>
      <c r="Q96" s="239">
        <f t="shared" si="22"/>
        <v>0</v>
      </c>
      <c r="R96" s="240">
        <f t="shared" si="23"/>
        <v>2</v>
      </c>
      <c r="S96" s="240">
        <f t="shared" si="24"/>
        <v>0</v>
      </c>
      <c r="T96" s="239">
        <f t="shared" si="25"/>
        <v>0</v>
      </c>
      <c r="U96" s="240">
        <f t="shared" si="26"/>
        <v>1</v>
      </c>
      <c r="V96" s="240">
        <f t="shared" si="27"/>
        <v>0</v>
      </c>
    </row>
    <row r="97" spans="1:22" x14ac:dyDescent="0.25">
      <c r="A97" t="s">
        <v>248</v>
      </c>
      <c r="B97" s="226">
        <v>2</v>
      </c>
      <c r="C97" t="s">
        <v>1376</v>
      </c>
      <c r="D97" t="s">
        <v>1410</v>
      </c>
      <c r="E97" s="226" t="e">
        <f>VLOOKUP(A97,#REF!,7,FALSE)</f>
        <v>#REF!</v>
      </c>
      <c r="F97" s="238" t="str">
        <f t="shared" si="14"/>
        <v>PR.PT-52</v>
      </c>
      <c r="G97" s="238" t="e">
        <f t="shared" si="15"/>
        <v>#REF!</v>
      </c>
      <c r="I97" s="4" t="s">
        <v>1553</v>
      </c>
      <c r="J97" s="4" t="s">
        <v>1452</v>
      </c>
      <c r="K97" s="239">
        <f t="shared" si="16"/>
        <v>0</v>
      </c>
      <c r="L97" s="240">
        <f t="shared" si="17"/>
        <v>8</v>
      </c>
      <c r="M97" s="240">
        <f t="shared" si="18"/>
        <v>0</v>
      </c>
      <c r="N97" s="239">
        <f t="shared" si="19"/>
        <v>0</v>
      </c>
      <c r="O97" s="240">
        <f t="shared" si="20"/>
        <v>3</v>
      </c>
      <c r="P97" s="240">
        <f t="shared" si="21"/>
        <v>0</v>
      </c>
      <c r="Q97" s="239">
        <f t="shared" si="22"/>
        <v>0</v>
      </c>
      <c r="R97" s="240">
        <f t="shared" si="23"/>
        <v>3</v>
      </c>
      <c r="S97" s="240">
        <f t="shared" si="24"/>
        <v>0</v>
      </c>
      <c r="T97" s="239">
        <f t="shared" si="25"/>
        <v>0</v>
      </c>
      <c r="U97" s="240">
        <f t="shared" si="26"/>
        <v>2</v>
      </c>
      <c r="V97" s="240">
        <f t="shared" si="27"/>
        <v>0</v>
      </c>
    </row>
    <row r="98" spans="1:22" x14ac:dyDescent="0.25">
      <c r="A98" t="s">
        <v>250</v>
      </c>
      <c r="B98" s="226">
        <v>3</v>
      </c>
      <c r="C98" t="s">
        <v>1376</v>
      </c>
      <c r="D98" t="s">
        <v>1408</v>
      </c>
      <c r="E98" s="226" t="e">
        <f>VLOOKUP(A98,#REF!,7,FALSE)</f>
        <v>#REF!</v>
      </c>
      <c r="F98" s="238" t="str">
        <f t="shared" si="14"/>
        <v>PR.DS-43</v>
      </c>
      <c r="G98" s="238" t="e">
        <f t="shared" si="15"/>
        <v>#REF!</v>
      </c>
      <c r="I98" s="4"/>
      <c r="J98" s="4" t="s">
        <v>1454</v>
      </c>
      <c r="K98" s="239">
        <f t="shared" si="16"/>
        <v>0</v>
      </c>
      <c r="L98" s="240">
        <f t="shared" si="17"/>
        <v>4</v>
      </c>
      <c r="M98" s="240">
        <f t="shared" si="18"/>
        <v>0</v>
      </c>
      <c r="N98" s="239">
        <f t="shared" si="19"/>
        <v>0</v>
      </c>
      <c r="O98" s="240">
        <f t="shared" si="20"/>
        <v>0</v>
      </c>
      <c r="P98" s="240">
        <f t="shared" si="21"/>
        <v>0</v>
      </c>
      <c r="Q98" s="239">
        <f t="shared" si="22"/>
        <v>0</v>
      </c>
      <c r="R98" s="240">
        <f t="shared" si="23"/>
        <v>3</v>
      </c>
      <c r="S98" s="240">
        <f t="shared" si="24"/>
        <v>0</v>
      </c>
      <c r="T98" s="239">
        <f t="shared" si="25"/>
        <v>0</v>
      </c>
      <c r="U98" s="240">
        <f t="shared" si="26"/>
        <v>1</v>
      </c>
      <c r="V98" s="240">
        <f t="shared" si="27"/>
        <v>0</v>
      </c>
    </row>
    <row r="99" spans="1:22" x14ac:dyDescent="0.25">
      <c r="A99" t="s">
        <v>252</v>
      </c>
      <c r="B99" s="226">
        <v>1</v>
      </c>
      <c r="C99" t="s">
        <v>1376</v>
      </c>
      <c r="D99" t="s">
        <v>1406</v>
      </c>
      <c r="E99" s="226" t="e">
        <f>VLOOKUP(A99,#REF!,7,FALSE)</f>
        <v>#REF!</v>
      </c>
      <c r="F99" s="238" t="str">
        <f t="shared" si="14"/>
        <v>PR.AC-51</v>
      </c>
      <c r="G99" s="238" t="e">
        <f t="shared" si="15"/>
        <v>#REF!</v>
      </c>
      <c r="I99" s="4"/>
      <c r="J99" s="4" t="s">
        <v>1462</v>
      </c>
      <c r="K99" s="239">
        <f t="shared" si="16"/>
        <v>0</v>
      </c>
      <c r="L99" s="240">
        <f t="shared" si="17"/>
        <v>3</v>
      </c>
      <c r="M99" s="240">
        <f t="shared" si="18"/>
        <v>0</v>
      </c>
      <c r="N99" s="239">
        <f t="shared" si="19"/>
        <v>0</v>
      </c>
      <c r="O99" s="240">
        <f t="shared" si="20"/>
        <v>0</v>
      </c>
      <c r="P99" s="240">
        <f t="shared" si="21"/>
        <v>0</v>
      </c>
      <c r="Q99" s="239">
        <f t="shared" si="22"/>
        <v>0</v>
      </c>
      <c r="R99" s="240">
        <f t="shared" si="23"/>
        <v>2</v>
      </c>
      <c r="S99" s="240">
        <f t="shared" si="24"/>
        <v>0</v>
      </c>
      <c r="T99" s="239">
        <f t="shared" si="25"/>
        <v>0</v>
      </c>
      <c r="U99" s="240">
        <f t="shared" si="26"/>
        <v>1</v>
      </c>
      <c r="V99" s="240">
        <f t="shared" si="27"/>
        <v>0</v>
      </c>
    </row>
    <row r="100" spans="1:22" x14ac:dyDescent="0.25">
      <c r="A100" t="s">
        <v>252</v>
      </c>
      <c r="B100" s="226">
        <v>1</v>
      </c>
      <c r="C100" t="s">
        <v>1376</v>
      </c>
      <c r="D100" t="s">
        <v>1407</v>
      </c>
      <c r="E100" s="226" t="e">
        <f>VLOOKUP(A100,#REF!,7,FALSE)</f>
        <v>#REF!</v>
      </c>
      <c r="F100" s="238" t="str">
        <f t="shared" si="14"/>
        <v>PR.PT-41</v>
      </c>
      <c r="G100" s="238" t="e">
        <f t="shared" si="15"/>
        <v>#REF!</v>
      </c>
      <c r="I100" s="4"/>
      <c r="J100" s="4" t="s">
        <v>1453</v>
      </c>
      <c r="K100" s="239">
        <f t="shared" si="16"/>
        <v>0</v>
      </c>
      <c r="L100" s="240">
        <f t="shared" si="17"/>
        <v>7</v>
      </c>
      <c r="M100" s="240">
        <f t="shared" si="18"/>
        <v>0</v>
      </c>
      <c r="N100" s="239">
        <f t="shared" si="19"/>
        <v>0</v>
      </c>
      <c r="O100" s="240">
        <f t="shared" si="20"/>
        <v>2</v>
      </c>
      <c r="P100" s="240">
        <f t="shared" si="21"/>
        <v>0</v>
      </c>
      <c r="Q100" s="239">
        <f t="shared" si="22"/>
        <v>0</v>
      </c>
      <c r="R100" s="240">
        <f t="shared" si="23"/>
        <v>2</v>
      </c>
      <c r="S100" s="240">
        <f t="shared" si="24"/>
        <v>0</v>
      </c>
      <c r="T100" s="239">
        <f t="shared" si="25"/>
        <v>0</v>
      </c>
      <c r="U100" s="240">
        <f t="shared" si="26"/>
        <v>3</v>
      </c>
      <c r="V100" s="240">
        <f t="shared" si="27"/>
        <v>0</v>
      </c>
    </row>
    <row r="101" spans="1:22" x14ac:dyDescent="0.25">
      <c r="A101" t="s">
        <v>252</v>
      </c>
      <c r="B101" s="226">
        <v>1</v>
      </c>
      <c r="C101" t="s">
        <v>1376</v>
      </c>
      <c r="D101" t="s">
        <v>1410</v>
      </c>
      <c r="E101" s="226" t="e">
        <f>VLOOKUP(A101,#REF!,7,FALSE)</f>
        <v>#REF!</v>
      </c>
      <c r="F101" s="238" t="str">
        <f t="shared" si="14"/>
        <v>PR.PT-51</v>
      </c>
      <c r="G101" s="238" t="e">
        <f t="shared" si="15"/>
        <v>#REF!</v>
      </c>
      <c r="I101" s="4"/>
      <c r="J101" s="4" t="s">
        <v>1457</v>
      </c>
      <c r="K101" s="239">
        <f t="shared" si="16"/>
        <v>0</v>
      </c>
      <c r="L101" s="240">
        <f t="shared" si="17"/>
        <v>3</v>
      </c>
      <c r="M101" s="240">
        <f t="shared" si="18"/>
        <v>0</v>
      </c>
      <c r="N101" s="239">
        <f t="shared" si="19"/>
        <v>0</v>
      </c>
      <c r="O101" s="240">
        <f t="shared" si="20"/>
        <v>0</v>
      </c>
      <c r="P101" s="240">
        <f t="shared" si="21"/>
        <v>0</v>
      </c>
      <c r="Q101" s="239">
        <f t="shared" si="22"/>
        <v>0</v>
      </c>
      <c r="R101" s="240">
        <f t="shared" si="23"/>
        <v>2</v>
      </c>
      <c r="S101" s="240">
        <f t="shared" si="24"/>
        <v>0</v>
      </c>
      <c r="T101" s="239">
        <f t="shared" si="25"/>
        <v>0</v>
      </c>
      <c r="U101" s="240">
        <f t="shared" si="26"/>
        <v>1</v>
      </c>
      <c r="V101" s="240">
        <f t="shared" si="27"/>
        <v>0</v>
      </c>
    </row>
    <row r="102" spans="1:22" x14ac:dyDescent="0.25">
      <c r="A102" t="s">
        <v>253</v>
      </c>
      <c r="B102" s="226">
        <v>2</v>
      </c>
      <c r="C102" t="s">
        <v>1376</v>
      </c>
      <c r="D102" t="s">
        <v>1406</v>
      </c>
      <c r="E102" s="226" t="e">
        <f>VLOOKUP(A102,#REF!,7,FALSE)</f>
        <v>#REF!</v>
      </c>
      <c r="F102" s="238" t="str">
        <f t="shared" si="14"/>
        <v>PR.AC-52</v>
      </c>
      <c r="G102" s="238" t="e">
        <f t="shared" si="15"/>
        <v>#REF!</v>
      </c>
      <c r="I102" s="4" t="s">
        <v>1554</v>
      </c>
      <c r="J102" s="4" t="s">
        <v>1444</v>
      </c>
      <c r="K102" s="239">
        <f t="shared" si="16"/>
        <v>0</v>
      </c>
      <c r="L102" s="240">
        <f t="shared" si="17"/>
        <v>14</v>
      </c>
      <c r="M102" s="240">
        <f t="shared" si="18"/>
        <v>0</v>
      </c>
      <c r="N102" s="239">
        <f t="shared" si="19"/>
        <v>0</v>
      </c>
      <c r="O102" s="240">
        <f t="shared" si="20"/>
        <v>6</v>
      </c>
      <c r="P102" s="240">
        <f t="shared" si="21"/>
        <v>0</v>
      </c>
      <c r="Q102" s="239">
        <f t="shared" si="22"/>
        <v>0</v>
      </c>
      <c r="R102" s="240">
        <f t="shared" si="23"/>
        <v>4</v>
      </c>
      <c r="S102" s="240">
        <f t="shared" si="24"/>
        <v>0</v>
      </c>
      <c r="T102" s="239">
        <f t="shared" si="25"/>
        <v>0</v>
      </c>
      <c r="U102" s="240">
        <f t="shared" si="26"/>
        <v>4</v>
      </c>
      <c r="V102" s="240">
        <f t="shared" si="27"/>
        <v>0</v>
      </c>
    </row>
    <row r="103" spans="1:22" x14ac:dyDescent="0.25">
      <c r="A103" t="s">
        <v>253</v>
      </c>
      <c r="B103" s="226">
        <v>2</v>
      </c>
      <c r="C103" t="s">
        <v>1376</v>
      </c>
      <c r="D103" t="s">
        <v>1407</v>
      </c>
      <c r="E103" s="226" t="e">
        <f>VLOOKUP(A103,#REF!,7,FALSE)</f>
        <v>#REF!</v>
      </c>
      <c r="F103" s="238" t="str">
        <f t="shared" si="14"/>
        <v>PR.PT-42</v>
      </c>
      <c r="G103" s="238" t="e">
        <f t="shared" si="15"/>
        <v>#REF!</v>
      </c>
      <c r="I103" s="4" t="s">
        <v>1555</v>
      </c>
      <c r="J103" s="4" t="s">
        <v>1445</v>
      </c>
      <c r="K103" s="239">
        <f t="shared" si="16"/>
        <v>0</v>
      </c>
      <c r="L103" s="240">
        <f t="shared" si="17"/>
        <v>3</v>
      </c>
      <c r="M103" s="240">
        <f t="shared" si="18"/>
        <v>0</v>
      </c>
      <c r="N103" s="239">
        <f t="shared" si="19"/>
        <v>0</v>
      </c>
      <c r="O103" s="240">
        <f t="shared" si="20"/>
        <v>2</v>
      </c>
      <c r="P103" s="240">
        <f t="shared" si="21"/>
        <v>0</v>
      </c>
      <c r="Q103" s="239">
        <f t="shared" si="22"/>
        <v>0</v>
      </c>
      <c r="R103" s="240">
        <f t="shared" si="23"/>
        <v>1</v>
      </c>
      <c r="S103" s="240">
        <f t="shared" si="24"/>
        <v>0</v>
      </c>
      <c r="T103" s="239">
        <f t="shared" si="25"/>
        <v>0</v>
      </c>
      <c r="U103" s="240">
        <f t="shared" si="26"/>
        <v>0</v>
      </c>
      <c r="V103" s="240">
        <f t="shared" si="27"/>
        <v>0</v>
      </c>
    </row>
    <row r="104" spans="1:22" x14ac:dyDescent="0.25">
      <c r="A104" t="s">
        <v>254</v>
      </c>
      <c r="B104" s="226">
        <v>2</v>
      </c>
      <c r="C104" t="s">
        <v>1376</v>
      </c>
      <c r="D104" t="s">
        <v>1406</v>
      </c>
      <c r="E104" s="226" t="e">
        <f>VLOOKUP(A104,#REF!,7,FALSE)</f>
        <v>#REF!</v>
      </c>
      <c r="F104" s="238" t="str">
        <f t="shared" si="14"/>
        <v>PR.AC-52</v>
      </c>
      <c r="G104" s="238" t="e">
        <f t="shared" si="15"/>
        <v>#REF!</v>
      </c>
      <c r="I104" s="4"/>
      <c r="J104" s="4" t="s">
        <v>1448</v>
      </c>
      <c r="K104" s="239">
        <f t="shared" si="16"/>
        <v>0</v>
      </c>
      <c r="L104" s="240">
        <f t="shared" si="17"/>
        <v>3</v>
      </c>
      <c r="M104" s="240">
        <f t="shared" si="18"/>
        <v>0</v>
      </c>
      <c r="N104" s="239">
        <f t="shared" si="19"/>
        <v>0</v>
      </c>
      <c r="O104" s="240">
        <f t="shared" si="20"/>
        <v>0</v>
      </c>
      <c r="P104" s="240">
        <f t="shared" si="21"/>
        <v>0</v>
      </c>
      <c r="Q104" s="239">
        <f t="shared" si="22"/>
        <v>0</v>
      </c>
      <c r="R104" s="240">
        <f t="shared" si="23"/>
        <v>3</v>
      </c>
      <c r="S104" s="240">
        <f t="shared" si="24"/>
        <v>0</v>
      </c>
      <c r="T104" s="239">
        <f t="shared" si="25"/>
        <v>0</v>
      </c>
      <c r="U104" s="240">
        <f t="shared" si="26"/>
        <v>0</v>
      </c>
      <c r="V104" s="240">
        <f t="shared" si="27"/>
        <v>0</v>
      </c>
    </row>
    <row r="105" spans="1:22" x14ac:dyDescent="0.25">
      <c r="A105" t="s">
        <v>254</v>
      </c>
      <c r="B105" s="226">
        <v>2</v>
      </c>
      <c r="C105" t="s">
        <v>1376</v>
      </c>
      <c r="D105" t="s">
        <v>1394</v>
      </c>
      <c r="E105" s="226" t="e">
        <f>VLOOKUP(A105,#REF!,7,FALSE)</f>
        <v>#REF!</v>
      </c>
      <c r="F105" s="238" t="str">
        <f t="shared" si="14"/>
        <v>PR.PT-32</v>
      </c>
      <c r="G105" s="238" t="e">
        <f t="shared" si="15"/>
        <v>#REF!</v>
      </c>
      <c r="I105" s="4"/>
      <c r="J105" s="4" t="s">
        <v>1449</v>
      </c>
      <c r="K105" s="239">
        <f t="shared" si="16"/>
        <v>0</v>
      </c>
      <c r="L105" s="240">
        <f t="shared" si="17"/>
        <v>9</v>
      </c>
      <c r="M105" s="240">
        <f t="shared" si="18"/>
        <v>0</v>
      </c>
      <c r="N105" s="239">
        <f t="shared" si="19"/>
        <v>0</v>
      </c>
      <c r="O105" s="240">
        <f t="shared" si="20"/>
        <v>0</v>
      </c>
      <c r="P105" s="240">
        <f t="shared" si="21"/>
        <v>0</v>
      </c>
      <c r="Q105" s="239">
        <f t="shared" si="22"/>
        <v>0</v>
      </c>
      <c r="R105" s="240">
        <f t="shared" si="23"/>
        <v>4</v>
      </c>
      <c r="S105" s="240">
        <f t="shared" si="24"/>
        <v>0</v>
      </c>
      <c r="T105" s="239">
        <f t="shared" si="25"/>
        <v>0</v>
      </c>
      <c r="U105" s="240">
        <f t="shared" si="26"/>
        <v>5</v>
      </c>
      <c r="V105" s="240">
        <f t="shared" si="27"/>
        <v>0</v>
      </c>
    </row>
    <row r="106" spans="1:22" x14ac:dyDescent="0.25">
      <c r="A106" t="s">
        <v>254</v>
      </c>
      <c r="B106" s="226">
        <v>2</v>
      </c>
      <c r="C106" t="s">
        <v>1376</v>
      </c>
      <c r="D106" t="s">
        <v>1407</v>
      </c>
      <c r="E106" s="226" t="e">
        <f>VLOOKUP(A106,#REF!,7,FALSE)</f>
        <v>#REF!</v>
      </c>
      <c r="F106" s="238" t="str">
        <f t="shared" si="14"/>
        <v>PR.PT-42</v>
      </c>
      <c r="G106" s="238" t="e">
        <f t="shared" si="15"/>
        <v>#REF!</v>
      </c>
      <c r="I106" s="4"/>
      <c r="J106" s="4" t="s">
        <v>1447</v>
      </c>
      <c r="K106" s="239">
        <f t="shared" si="16"/>
        <v>0</v>
      </c>
      <c r="L106" s="240">
        <f t="shared" si="17"/>
        <v>5</v>
      </c>
      <c r="M106" s="240">
        <f t="shared" si="18"/>
        <v>0</v>
      </c>
      <c r="N106" s="239">
        <f t="shared" si="19"/>
        <v>0</v>
      </c>
      <c r="O106" s="240">
        <f t="shared" si="20"/>
        <v>1</v>
      </c>
      <c r="P106" s="240">
        <f t="shared" si="21"/>
        <v>0</v>
      </c>
      <c r="Q106" s="239">
        <f t="shared" si="22"/>
        <v>0</v>
      </c>
      <c r="R106" s="240">
        <f t="shared" si="23"/>
        <v>3</v>
      </c>
      <c r="S106" s="240">
        <f t="shared" si="24"/>
        <v>0</v>
      </c>
      <c r="T106" s="239">
        <f t="shared" si="25"/>
        <v>0</v>
      </c>
      <c r="U106" s="240">
        <f t="shared" si="26"/>
        <v>1</v>
      </c>
      <c r="V106" s="240">
        <f t="shared" si="27"/>
        <v>0</v>
      </c>
    </row>
    <row r="107" spans="1:22" x14ac:dyDescent="0.25">
      <c r="A107" t="s">
        <v>895</v>
      </c>
      <c r="B107" s="226">
        <v>2</v>
      </c>
      <c r="C107" t="s">
        <v>1376</v>
      </c>
      <c r="D107" t="s">
        <v>1406</v>
      </c>
      <c r="E107" s="226" t="e">
        <f>VLOOKUP(A107,#REF!,7,FALSE)</f>
        <v>#REF!</v>
      </c>
      <c r="F107" s="238" t="str">
        <f t="shared" si="14"/>
        <v>PR.AC-52</v>
      </c>
      <c r="G107" s="238" t="e">
        <f t="shared" si="15"/>
        <v>#REF!</v>
      </c>
      <c r="I107" s="4"/>
      <c r="J107" s="4" t="s">
        <v>1480</v>
      </c>
      <c r="K107" s="239">
        <f t="shared" si="16"/>
        <v>0</v>
      </c>
      <c r="L107" s="240">
        <f t="shared" si="17"/>
        <v>5</v>
      </c>
      <c r="M107" s="240">
        <f t="shared" si="18"/>
        <v>0</v>
      </c>
      <c r="N107" s="239">
        <f t="shared" si="19"/>
        <v>0</v>
      </c>
      <c r="O107" s="240">
        <f t="shared" si="20"/>
        <v>1</v>
      </c>
      <c r="P107" s="240">
        <f t="shared" si="21"/>
        <v>0</v>
      </c>
      <c r="Q107" s="239">
        <f t="shared" si="22"/>
        <v>0</v>
      </c>
      <c r="R107" s="240">
        <f t="shared" si="23"/>
        <v>1</v>
      </c>
      <c r="S107" s="240">
        <f t="shared" si="24"/>
        <v>0</v>
      </c>
      <c r="T107" s="239">
        <f t="shared" si="25"/>
        <v>0</v>
      </c>
      <c r="U107" s="240">
        <f t="shared" si="26"/>
        <v>3</v>
      </c>
      <c r="V107" s="240">
        <f t="shared" si="27"/>
        <v>0</v>
      </c>
    </row>
    <row r="108" spans="1:22" x14ac:dyDescent="0.25">
      <c r="A108" t="s">
        <v>895</v>
      </c>
      <c r="B108" s="226">
        <v>2</v>
      </c>
      <c r="C108" t="s">
        <v>1376</v>
      </c>
      <c r="D108" t="s">
        <v>1407</v>
      </c>
      <c r="E108" s="226" t="e">
        <f>VLOOKUP(A108,#REF!,7,FALSE)</f>
        <v>#REF!</v>
      </c>
      <c r="F108" s="238" t="str">
        <f t="shared" si="14"/>
        <v>PR.PT-42</v>
      </c>
      <c r="G108" s="238" t="e">
        <f t="shared" si="15"/>
        <v>#REF!</v>
      </c>
      <c r="I108" s="4" t="s">
        <v>1556</v>
      </c>
      <c r="J108" s="4" t="s">
        <v>1455</v>
      </c>
      <c r="K108" s="239">
        <f t="shared" si="16"/>
        <v>0</v>
      </c>
      <c r="L108" s="240">
        <f t="shared" si="17"/>
        <v>5</v>
      </c>
      <c r="M108" s="240">
        <f t="shared" si="18"/>
        <v>0</v>
      </c>
      <c r="N108" s="239">
        <f t="shared" si="19"/>
        <v>0</v>
      </c>
      <c r="O108" s="240">
        <f t="shared" si="20"/>
        <v>1</v>
      </c>
      <c r="P108" s="240">
        <f t="shared" si="21"/>
        <v>0</v>
      </c>
      <c r="Q108" s="239">
        <f t="shared" si="22"/>
        <v>0</v>
      </c>
      <c r="R108" s="240">
        <f t="shared" si="23"/>
        <v>2</v>
      </c>
      <c r="S108" s="240">
        <f t="shared" si="24"/>
        <v>0</v>
      </c>
      <c r="T108" s="239">
        <f t="shared" si="25"/>
        <v>0</v>
      </c>
      <c r="U108" s="240">
        <f t="shared" si="26"/>
        <v>2</v>
      </c>
      <c r="V108" s="240">
        <f t="shared" si="27"/>
        <v>0</v>
      </c>
    </row>
    <row r="109" spans="1:22" x14ac:dyDescent="0.25">
      <c r="A109" t="s">
        <v>896</v>
      </c>
      <c r="B109" s="226">
        <v>2</v>
      </c>
      <c r="C109" t="s">
        <v>1377</v>
      </c>
      <c r="D109" t="s">
        <v>1411</v>
      </c>
      <c r="E109" s="226" t="e">
        <f>VLOOKUP(A109,#REF!,7,FALSE)</f>
        <v>#REF!</v>
      </c>
      <c r="F109" s="238" t="str">
        <f t="shared" si="14"/>
        <v>DE.CM-12</v>
      </c>
      <c r="G109" s="238" t="e">
        <f t="shared" si="15"/>
        <v>#REF!</v>
      </c>
      <c r="I109" s="4"/>
      <c r="J109" s="4" t="s">
        <v>1461</v>
      </c>
      <c r="K109" s="239">
        <f t="shared" si="16"/>
        <v>0</v>
      </c>
      <c r="L109" s="240">
        <f t="shared" si="17"/>
        <v>2</v>
      </c>
      <c r="M109" s="240">
        <f t="shared" si="18"/>
        <v>0</v>
      </c>
      <c r="N109" s="239">
        <f t="shared" si="19"/>
        <v>0</v>
      </c>
      <c r="O109" s="240">
        <f t="shared" si="20"/>
        <v>0</v>
      </c>
      <c r="P109" s="240">
        <f t="shared" si="21"/>
        <v>0</v>
      </c>
      <c r="Q109" s="239">
        <f t="shared" si="22"/>
        <v>0</v>
      </c>
      <c r="R109" s="240">
        <f t="shared" si="23"/>
        <v>1</v>
      </c>
      <c r="S109" s="240">
        <f t="shared" si="24"/>
        <v>0</v>
      </c>
      <c r="T109" s="239">
        <f t="shared" si="25"/>
        <v>0</v>
      </c>
      <c r="U109" s="240">
        <f t="shared" si="26"/>
        <v>1</v>
      </c>
      <c r="V109" s="240">
        <f t="shared" si="27"/>
        <v>0</v>
      </c>
    </row>
    <row r="110" spans="1:22" x14ac:dyDescent="0.25">
      <c r="A110" t="s">
        <v>896</v>
      </c>
      <c r="B110" s="226">
        <v>2</v>
      </c>
      <c r="C110" t="s">
        <v>1376</v>
      </c>
      <c r="D110" t="s">
        <v>1406</v>
      </c>
      <c r="E110" s="226" t="e">
        <f>VLOOKUP(A110,#REF!,7,FALSE)</f>
        <v>#REF!</v>
      </c>
      <c r="F110" s="238" t="str">
        <f t="shared" si="14"/>
        <v>PR.AC-52</v>
      </c>
      <c r="G110" s="238" t="e">
        <f t="shared" si="15"/>
        <v>#REF!</v>
      </c>
      <c r="I110" s="4"/>
      <c r="J110" s="4" t="s">
        <v>1473</v>
      </c>
      <c r="K110" s="239">
        <f t="shared" si="16"/>
        <v>0</v>
      </c>
      <c r="L110" s="240">
        <f t="shared" si="17"/>
        <v>1</v>
      </c>
      <c r="M110" s="240">
        <f t="shared" si="18"/>
        <v>0</v>
      </c>
      <c r="N110" s="239">
        <f t="shared" si="19"/>
        <v>0</v>
      </c>
      <c r="O110" s="240">
        <f t="shared" si="20"/>
        <v>0</v>
      </c>
      <c r="P110" s="240">
        <f t="shared" si="21"/>
        <v>0</v>
      </c>
      <c r="Q110" s="239">
        <f t="shared" si="22"/>
        <v>0</v>
      </c>
      <c r="R110" s="240">
        <f t="shared" si="23"/>
        <v>0</v>
      </c>
      <c r="S110" s="240">
        <f t="shared" si="24"/>
        <v>0</v>
      </c>
      <c r="T110" s="239">
        <f t="shared" si="25"/>
        <v>0</v>
      </c>
      <c r="U110" s="240">
        <f t="shared" si="26"/>
        <v>1</v>
      </c>
      <c r="V110" s="240">
        <f t="shared" si="27"/>
        <v>0</v>
      </c>
    </row>
    <row r="111" spans="1:22" x14ac:dyDescent="0.25">
      <c r="A111" t="s">
        <v>896</v>
      </c>
      <c r="B111" s="226">
        <v>2</v>
      </c>
      <c r="C111" t="s">
        <v>1376</v>
      </c>
      <c r="D111" t="s">
        <v>1407</v>
      </c>
      <c r="E111" s="226" t="e">
        <f>VLOOKUP(A111,#REF!,7,FALSE)</f>
        <v>#REF!</v>
      </c>
      <c r="F111" s="238" t="str">
        <f t="shared" si="14"/>
        <v>PR.PT-42</v>
      </c>
      <c r="G111" s="238" t="e">
        <f t="shared" si="15"/>
        <v>#REF!</v>
      </c>
      <c r="I111" s="4"/>
      <c r="J111" s="4" t="s">
        <v>1459</v>
      </c>
      <c r="K111" s="239">
        <f t="shared" si="16"/>
        <v>0</v>
      </c>
      <c r="L111" s="240">
        <f t="shared" si="17"/>
        <v>4</v>
      </c>
      <c r="M111" s="240">
        <f t="shared" si="18"/>
        <v>0</v>
      </c>
      <c r="N111" s="239">
        <f t="shared" si="19"/>
        <v>0</v>
      </c>
      <c r="O111" s="240">
        <f t="shared" si="20"/>
        <v>1</v>
      </c>
      <c r="P111" s="240">
        <f t="shared" si="21"/>
        <v>0</v>
      </c>
      <c r="Q111" s="239">
        <f t="shared" si="22"/>
        <v>0</v>
      </c>
      <c r="R111" s="240">
        <f t="shared" si="23"/>
        <v>2</v>
      </c>
      <c r="S111" s="240">
        <f t="shared" si="24"/>
        <v>0</v>
      </c>
      <c r="T111" s="239">
        <f t="shared" si="25"/>
        <v>0</v>
      </c>
      <c r="U111" s="240">
        <f t="shared" si="26"/>
        <v>1</v>
      </c>
      <c r="V111" s="240">
        <f t="shared" si="27"/>
        <v>0</v>
      </c>
    </row>
    <row r="112" spans="1:22" x14ac:dyDescent="0.25">
      <c r="A112" t="s">
        <v>897</v>
      </c>
      <c r="B112" s="226">
        <v>2</v>
      </c>
      <c r="C112" t="s">
        <v>1377</v>
      </c>
      <c r="D112" t="s">
        <v>1411</v>
      </c>
      <c r="E112" s="226" t="e">
        <f>VLOOKUP(A112,#REF!,7,FALSE)</f>
        <v>#REF!</v>
      </c>
      <c r="F112" s="238" t="str">
        <f t="shared" si="14"/>
        <v>DE.CM-12</v>
      </c>
      <c r="G112" s="238" t="e">
        <f t="shared" si="15"/>
        <v>#REF!</v>
      </c>
      <c r="I112" s="4"/>
      <c r="J112" s="4" t="s">
        <v>1485</v>
      </c>
      <c r="K112" s="239">
        <f t="shared" si="16"/>
        <v>0</v>
      </c>
      <c r="L112" s="240">
        <f t="shared" si="17"/>
        <v>11</v>
      </c>
      <c r="M112" s="240">
        <f t="shared" si="18"/>
        <v>0</v>
      </c>
      <c r="N112" s="239">
        <f t="shared" si="19"/>
        <v>0</v>
      </c>
      <c r="O112" s="240">
        <f t="shared" si="20"/>
        <v>4</v>
      </c>
      <c r="P112" s="240">
        <f t="shared" si="21"/>
        <v>0</v>
      </c>
      <c r="Q112" s="239">
        <f t="shared" si="22"/>
        <v>0</v>
      </c>
      <c r="R112" s="240">
        <f t="shared" si="23"/>
        <v>3</v>
      </c>
      <c r="S112" s="240">
        <f t="shared" si="24"/>
        <v>0</v>
      </c>
      <c r="T112" s="239">
        <f t="shared" si="25"/>
        <v>0</v>
      </c>
      <c r="U112" s="240">
        <f t="shared" si="26"/>
        <v>4</v>
      </c>
      <c r="V112" s="240">
        <f t="shared" si="27"/>
        <v>0</v>
      </c>
    </row>
    <row r="113" spans="1:22" x14ac:dyDescent="0.25">
      <c r="A113" t="s">
        <v>897</v>
      </c>
      <c r="B113" s="226">
        <v>2</v>
      </c>
      <c r="C113" t="s">
        <v>1377</v>
      </c>
      <c r="D113" t="s">
        <v>1397</v>
      </c>
      <c r="E113" s="226" t="e">
        <f>VLOOKUP(A113,#REF!,7,FALSE)</f>
        <v>#REF!</v>
      </c>
      <c r="F113" s="238" t="str">
        <f t="shared" si="14"/>
        <v>DE.CM-32</v>
      </c>
      <c r="G113" s="238" t="e">
        <f t="shared" si="15"/>
        <v>#REF!</v>
      </c>
      <c r="I113" s="4" t="s">
        <v>1557</v>
      </c>
      <c r="J113" s="4" t="s">
        <v>1465</v>
      </c>
      <c r="K113" s="239">
        <f t="shared" si="16"/>
        <v>0</v>
      </c>
      <c r="L113" s="240">
        <f t="shared" si="17"/>
        <v>1</v>
      </c>
      <c r="M113" s="240">
        <f t="shared" si="18"/>
        <v>0</v>
      </c>
      <c r="N113" s="239">
        <f t="shared" si="19"/>
        <v>0</v>
      </c>
      <c r="O113" s="240">
        <f t="shared" si="20"/>
        <v>1</v>
      </c>
      <c r="P113" s="240">
        <f t="shared" si="21"/>
        <v>0</v>
      </c>
      <c r="Q113" s="239">
        <f t="shared" si="22"/>
        <v>0</v>
      </c>
      <c r="R113" s="240">
        <f t="shared" si="23"/>
        <v>0</v>
      </c>
      <c r="S113" s="240">
        <f t="shared" si="24"/>
        <v>0</v>
      </c>
      <c r="T113" s="239">
        <f t="shared" si="25"/>
        <v>0</v>
      </c>
      <c r="U113" s="240">
        <f t="shared" si="26"/>
        <v>0</v>
      </c>
      <c r="V113" s="240">
        <f t="shared" si="27"/>
        <v>0</v>
      </c>
    </row>
    <row r="114" spans="1:22" x14ac:dyDescent="0.25">
      <c r="A114" t="s">
        <v>897</v>
      </c>
      <c r="B114" s="226">
        <v>2</v>
      </c>
      <c r="C114" t="s">
        <v>1377</v>
      </c>
      <c r="D114" t="s">
        <v>1399</v>
      </c>
      <c r="E114" s="226" t="e">
        <f>VLOOKUP(A114,#REF!,7,FALSE)</f>
        <v>#REF!</v>
      </c>
      <c r="F114" s="238" t="str">
        <f t="shared" si="14"/>
        <v>DE.CM-72</v>
      </c>
      <c r="G114" s="238" t="e">
        <f t="shared" si="15"/>
        <v>#REF!</v>
      </c>
      <c r="I114" s="4"/>
      <c r="J114" s="4" t="s">
        <v>1466</v>
      </c>
      <c r="K114" s="239">
        <f t="shared" si="16"/>
        <v>0</v>
      </c>
      <c r="L114" s="240">
        <f t="shared" si="17"/>
        <v>1</v>
      </c>
      <c r="M114" s="240">
        <f t="shared" si="18"/>
        <v>0</v>
      </c>
      <c r="N114" s="239">
        <f t="shared" si="19"/>
        <v>0</v>
      </c>
      <c r="O114" s="240">
        <f t="shared" si="20"/>
        <v>1</v>
      </c>
      <c r="P114" s="240">
        <f t="shared" si="21"/>
        <v>0</v>
      </c>
      <c r="Q114" s="239">
        <f t="shared" si="22"/>
        <v>0</v>
      </c>
      <c r="R114" s="240">
        <f t="shared" si="23"/>
        <v>0</v>
      </c>
      <c r="S114" s="240">
        <f t="shared" si="24"/>
        <v>0</v>
      </c>
      <c r="T114" s="239">
        <f t="shared" si="25"/>
        <v>0</v>
      </c>
      <c r="U114" s="240">
        <f t="shared" si="26"/>
        <v>0</v>
      </c>
      <c r="V114" s="240">
        <f t="shared" si="27"/>
        <v>0</v>
      </c>
    </row>
    <row r="115" spans="1:22" x14ac:dyDescent="0.25">
      <c r="A115" t="s">
        <v>898</v>
      </c>
      <c r="B115" s="226">
        <v>3</v>
      </c>
      <c r="C115" t="s">
        <v>1376</v>
      </c>
      <c r="D115" t="s">
        <v>1406</v>
      </c>
      <c r="E115" s="226" t="e">
        <f>VLOOKUP(A115,#REF!,7,FALSE)</f>
        <v>#REF!</v>
      </c>
      <c r="F115" s="238" t="str">
        <f t="shared" si="14"/>
        <v>PR.AC-53</v>
      </c>
      <c r="G115" s="238" t="e">
        <f t="shared" si="15"/>
        <v>#REF!</v>
      </c>
      <c r="I115" s="4"/>
      <c r="J115" s="4" t="s">
        <v>1475</v>
      </c>
      <c r="K115" s="239">
        <f t="shared" si="16"/>
        <v>0</v>
      </c>
      <c r="L115" s="240">
        <f t="shared" si="17"/>
        <v>6</v>
      </c>
      <c r="M115" s="240">
        <f t="shared" si="18"/>
        <v>0</v>
      </c>
      <c r="N115" s="239">
        <f t="shared" si="19"/>
        <v>0</v>
      </c>
      <c r="O115" s="240">
        <f t="shared" si="20"/>
        <v>1</v>
      </c>
      <c r="P115" s="240">
        <f t="shared" si="21"/>
        <v>0</v>
      </c>
      <c r="Q115" s="239">
        <f t="shared" si="22"/>
        <v>0</v>
      </c>
      <c r="R115" s="240">
        <f t="shared" si="23"/>
        <v>2</v>
      </c>
      <c r="S115" s="240">
        <f t="shared" si="24"/>
        <v>0</v>
      </c>
      <c r="T115" s="239">
        <f t="shared" si="25"/>
        <v>0</v>
      </c>
      <c r="U115" s="240">
        <f t="shared" si="26"/>
        <v>3</v>
      </c>
      <c r="V115" s="240">
        <f t="shared" si="27"/>
        <v>0</v>
      </c>
    </row>
    <row r="116" spans="1:22" x14ac:dyDescent="0.25">
      <c r="A116" t="s">
        <v>898</v>
      </c>
      <c r="B116" s="226">
        <v>3</v>
      </c>
      <c r="C116" t="s">
        <v>1376</v>
      </c>
      <c r="D116" t="s">
        <v>1407</v>
      </c>
      <c r="E116" s="226" t="e">
        <f>VLOOKUP(A116,#REF!,7,FALSE)</f>
        <v>#REF!</v>
      </c>
      <c r="F116" s="238" t="str">
        <f t="shared" si="14"/>
        <v>PR.PT-43</v>
      </c>
      <c r="G116" s="238" t="e">
        <f t="shared" si="15"/>
        <v>#REF!</v>
      </c>
      <c r="I116" s="4" t="s">
        <v>1558</v>
      </c>
      <c r="J116" s="4" t="s">
        <v>1471</v>
      </c>
      <c r="K116" s="239">
        <f t="shared" si="16"/>
        <v>0</v>
      </c>
      <c r="L116" s="240">
        <f t="shared" si="17"/>
        <v>2</v>
      </c>
      <c r="M116" s="240">
        <f t="shared" si="18"/>
        <v>0</v>
      </c>
      <c r="N116" s="239">
        <f t="shared" si="19"/>
        <v>0</v>
      </c>
      <c r="O116" s="240">
        <f t="shared" si="20"/>
        <v>0</v>
      </c>
      <c r="P116" s="240">
        <f t="shared" si="21"/>
        <v>0</v>
      </c>
      <c r="Q116" s="239">
        <f t="shared" si="22"/>
        <v>0</v>
      </c>
      <c r="R116" s="240">
        <f t="shared" si="23"/>
        <v>1</v>
      </c>
      <c r="S116" s="240">
        <f t="shared" si="24"/>
        <v>0</v>
      </c>
      <c r="T116" s="239">
        <f t="shared" si="25"/>
        <v>0</v>
      </c>
      <c r="U116" s="240">
        <f t="shared" si="26"/>
        <v>1</v>
      </c>
      <c r="V116" s="240">
        <f t="shared" si="27"/>
        <v>0</v>
      </c>
    </row>
    <row r="117" spans="1:22" x14ac:dyDescent="0.25">
      <c r="A117" t="s">
        <v>899</v>
      </c>
      <c r="B117" s="226">
        <v>3</v>
      </c>
      <c r="C117" t="s">
        <v>1376</v>
      </c>
      <c r="D117" t="s">
        <v>1406</v>
      </c>
      <c r="E117" s="226" t="e">
        <f>VLOOKUP(A117,#REF!,7,FALSE)</f>
        <v>#REF!</v>
      </c>
      <c r="F117" s="238" t="str">
        <f t="shared" si="14"/>
        <v>PR.AC-53</v>
      </c>
      <c r="G117" s="238" t="e">
        <f t="shared" si="15"/>
        <v>#REF!</v>
      </c>
      <c r="I117" s="4"/>
      <c r="J117" s="4" t="s">
        <v>1472</v>
      </c>
      <c r="K117" s="239">
        <f t="shared" si="16"/>
        <v>0</v>
      </c>
      <c r="L117" s="240">
        <f t="shared" si="17"/>
        <v>2</v>
      </c>
      <c r="M117" s="240">
        <f t="shared" si="18"/>
        <v>0</v>
      </c>
      <c r="N117" s="239">
        <f t="shared" si="19"/>
        <v>0</v>
      </c>
      <c r="O117" s="240">
        <f t="shared" si="20"/>
        <v>0</v>
      </c>
      <c r="P117" s="240">
        <f t="shared" si="21"/>
        <v>0</v>
      </c>
      <c r="Q117" s="239">
        <f t="shared" si="22"/>
        <v>0</v>
      </c>
      <c r="R117" s="240">
        <f t="shared" si="23"/>
        <v>1</v>
      </c>
      <c r="S117" s="240">
        <f t="shared" si="24"/>
        <v>0</v>
      </c>
      <c r="T117" s="239">
        <f t="shared" si="25"/>
        <v>0</v>
      </c>
      <c r="U117" s="240">
        <f t="shared" si="26"/>
        <v>1</v>
      </c>
      <c r="V117" s="240">
        <f t="shared" si="27"/>
        <v>0</v>
      </c>
    </row>
    <row r="118" spans="1:22" x14ac:dyDescent="0.25">
      <c r="A118" t="s">
        <v>899</v>
      </c>
      <c r="B118" s="226">
        <v>3</v>
      </c>
      <c r="C118" t="s">
        <v>1376</v>
      </c>
      <c r="D118" t="s">
        <v>1394</v>
      </c>
      <c r="E118" s="226" t="e">
        <f>VLOOKUP(A118,#REF!,7,FALSE)</f>
        <v>#REF!</v>
      </c>
      <c r="F118" s="238" t="str">
        <f t="shared" si="14"/>
        <v>PR.PT-33</v>
      </c>
      <c r="G118" s="238" t="e">
        <f t="shared" si="15"/>
        <v>#REF!</v>
      </c>
      <c r="I118" s="4" t="s">
        <v>1559</v>
      </c>
      <c r="J118" s="4" t="s">
        <v>1464</v>
      </c>
      <c r="K118" s="239">
        <f t="shared" si="16"/>
        <v>0</v>
      </c>
      <c r="L118" s="240">
        <f t="shared" si="17"/>
        <v>7</v>
      </c>
      <c r="M118" s="240">
        <f t="shared" si="18"/>
        <v>0</v>
      </c>
      <c r="N118" s="239">
        <f t="shared" si="19"/>
        <v>0</v>
      </c>
      <c r="O118" s="240">
        <f t="shared" si="20"/>
        <v>1</v>
      </c>
      <c r="P118" s="240">
        <f t="shared" si="21"/>
        <v>0</v>
      </c>
      <c r="Q118" s="239">
        <f t="shared" si="22"/>
        <v>0</v>
      </c>
      <c r="R118" s="240">
        <f t="shared" si="23"/>
        <v>3</v>
      </c>
      <c r="S118" s="240">
        <f t="shared" si="24"/>
        <v>0</v>
      </c>
      <c r="T118" s="239">
        <f t="shared" si="25"/>
        <v>0</v>
      </c>
      <c r="U118" s="240">
        <f t="shared" si="26"/>
        <v>3</v>
      </c>
      <c r="V118" s="240">
        <f t="shared" si="27"/>
        <v>0</v>
      </c>
    </row>
    <row r="119" spans="1:22" x14ac:dyDescent="0.25">
      <c r="A119" t="s">
        <v>899</v>
      </c>
      <c r="B119" s="226">
        <v>3</v>
      </c>
      <c r="C119" t="s">
        <v>1376</v>
      </c>
      <c r="D119" t="s">
        <v>1407</v>
      </c>
      <c r="E119" s="226" t="e">
        <f>VLOOKUP(A119,#REF!,7,FALSE)</f>
        <v>#REF!</v>
      </c>
      <c r="F119" s="238" t="str">
        <f t="shared" si="14"/>
        <v>PR.PT-43</v>
      </c>
      <c r="G119" s="238" t="e">
        <f t="shared" si="15"/>
        <v>#REF!</v>
      </c>
      <c r="I119" s="4" t="s">
        <v>1560</v>
      </c>
      <c r="J119" s="4" t="s">
        <v>1469</v>
      </c>
      <c r="K119" s="239">
        <f t="shared" si="16"/>
        <v>0</v>
      </c>
      <c r="L119" s="240">
        <f t="shared" si="17"/>
        <v>4</v>
      </c>
      <c r="M119" s="240">
        <f t="shared" si="18"/>
        <v>0</v>
      </c>
      <c r="N119" s="239">
        <f t="shared" si="19"/>
        <v>0</v>
      </c>
      <c r="O119" s="240">
        <f t="shared" si="20"/>
        <v>0</v>
      </c>
      <c r="P119" s="240">
        <f t="shared" si="21"/>
        <v>0</v>
      </c>
      <c r="Q119" s="239">
        <f t="shared" si="22"/>
        <v>0</v>
      </c>
      <c r="R119" s="240">
        <f t="shared" si="23"/>
        <v>1</v>
      </c>
      <c r="S119" s="240">
        <f t="shared" si="24"/>
        <v>0</v>
      </c>
      <c r="T119" s="239">
        <f t="shared" si="25"/>
        <v>0</v>
      </c>
      <c r="U119" s="240">
        <f t="shared" si="26"/>
        <v>3</v>
      </c>
      <c r="V119" s="240">
        <f t="shared" si="27"/>
        <v>0</v>
      </c>
    </row>
    <row r="120" spans="1:22" x14ac:dyDescent="0.25">
      <c r="A120" t="s">
        <v>900</v>
      </c>
      <c r="B120" s="226">
        <v>3</v>
      </c>
      <c r="C120" t="s">
        <v>1376</v>
      </c>
      <c r="D120" t="s">
        <v>1406</v>
      </c>
      <c r="E120" s="226" t="e">
        <f>VLOOKUP(A120,#REF!,7,FALSE)</f>
        <v>#REF!</v>
      </c>
      <c r="F120" s="238" t="str">
        <f t="shared" si="14"/>
        <v>PR.AC-53</v>
      </c>
      <c r="G120" s="238" t="e">
        <f t="shared" si="15"/>
        <v>#REF!</v>
      </c>
      <c r="I120" s="4"/>
      <c r="J120" s="4" t="s">
        <v>1470</v>
      </c>
      <c r="K120" s="239">
        <f t="shared" si="16"/>
        <v>0</v>
      </c>
      <c r="L120" s="240">
        <f t="shared" si="17"/>
        <v>5</v>
      </c>
      <c r="M120" s="240">
        <f t="shared" si="18"/>
        <v>0</v>
      </c>
      <c r="N120" s="239">
        <f t="shared" si="19"/>
        <v>0</v>
      </c>
      <c r="O120" s="240">
        <f t="shared" si="20"/>
        <v>0</v>
      </c>
      <c r="P120" s="240">
        <f t="shared" si="21"/>
        <v>0</v>
      </c>
      <c r="Q120" s="239">
        <f t="shared" si="22"/>
        <v>0</v>
      </c>
      <c r="R120" s="240">
        <f t="shared" si="23"/>
        <v>1</v>
      </c>
      <c r="S120" s="240">
        <f t="shared" si="24"/>
        <v>0</v>
      </c>
      <c r="T120" s="239">
        <f t="shared" si="25"/>
        <v>0</v>
      </c>
      <c r="U120" s="240">
        <f t="shared" si="26"/>
        <v>4</v>
      </c>
      <c r="V120" s="240">
        <f t="shared" si="27"/>
        <v>0</v>
      </c>
    </row>
    <row r="121" spans="1:22" x14ac:dyDescent="0.25">
      <c r="A121" t="s">
        <v>900</v>
      </c>
      <c r="B121" s="226">
        <v>3</v>
      </c>
      <c r="C121" t="s">
        <v>1376</v>
      </c>
      <c r="D121" t="s">
        <v>1408</v>
      </c>
      <c r="E121" s="226" t="e">
        <f>VLOOKUP(A121,#REF!,7,FALSE)</f>
        <v>#REF!</v>
      </c>
      <c r="F121" s="238" t="str">
        <f t="shared" si="14"/>
        <v>PR.DS-43</v>
      </c>
      <c r="G121" s="238" t="e">
        <f t="shared" si="15"/>
        <v>#REF!</v>
      </c>
      <c r="I121" s="4" t="s">
        <v>1561</v>
      </c>
      <c r="J121" s="4" t="s">
        <v>1562</v>
      </c>
      <c r="K121" s="239">
        <f t="shared" si="16"/>
        <v>0</v>
      </c>
      <c r="L121" s="240">
        <f t="shared" si="17"/>
        <v>0</v>
      </c>
      <c r="M121" s="240">
        <f t="shared" si="18"/>
        <v>0</v>
      </c>
      <c r="N121" s="239">
        <f t="shared" si="19"/>
        <v>0</v>
      </c>
      <c r="O121" s="240">
        <f t="shared" si="20"/>
        <v>0</v>
      </c>
      <c r="P121" s="240">
        <f t="shared" si="21"/>
        <v>0</v>
      </c>
      <c r="Q121" s="239">
        <f t="shared" si="22"/>
        <v>0</v>
      </c>
      <c r="R121" s="240">
        <f t="shared" si="23"/>
        <v>0</v>
      </c>
      <c r="S121" s="240">
        <f t="shared" si="24"/>
        <v>0</v>
      </c>
      <c r="T121" s="239">
        <f t="shared" si="25"/>
        <v>0</v>
      </c>
      <c r="U121" s="240">
        <f t="shared" si="26"/>
        <v>0</v>
      </c>
      <c r="V121" s="240">
        <f t="shared" si="27"/>
        <v>0</v>
      </c>
    </row>
    <row r="122" spans="1:22" x14ac:dyDescent="0.25">
      <c r="A122" t="s">
        <v>900</v>
      </c>
      <c r="B122" s="226">
        <v>3</v>
      </c>
      <c r="C122" t="s">
        <v>1376</v>
      </c>
      <c r="D122" t="s">
        <v>1407</v>
      </c>
      <c r="E122" s="226" t="e">
        <f>VLOOKUP(A122,#REF!,7,FALSE)</f>
        <v>#REF!</v>
      </c>
      <c r="F122" s="238" t="str">
        <f t="shared" si="14"/>
        <v>PR.PT-43</v>
      </c>
      <c r="G122" s="238" t="e">
        <f t="shared" si="15"/>
        <v>#REF!</v>
      </c>
      <c r="I122" s="4"/>
      <c r="J122" s="4" t="s">
        <v>1467</v>
      </c>
      <c r="K122" s="239">
        <f t="shared" si="16"/>
        <v>0</v>
      </c>
      <c r="L122" s="240">
        <f t="shared" si="17"/>
        <v>1</v>
      </c>
      <c r="M122" s="240">
        <f t="shared" si="18"/>
        <v>0</v>
      </c>
      <c r="N122" s="239">
        <f t="shared" si="19"/>
        <v>0</v>
      </c>
      <c r="O122" s="240">
        <f t="shared" si="20"/>
        <v>0</v>
      </c>
      <c r="P122" s="240">
        <f t="shared" si="21"/>
        <v>0</v>
      </c>
      <c r="Q122" s="239">
        <f t="shared" si="22"/>
        <v>0</v>
      </c>
      <c r="R122" s="240">
        <f t="shared" si="23"/>
        <v>1</v>
      </c>
      <c r="S122" s="240">
        <f t="shared" si="24"/>
        <v>0</v>
      </c>
      <c r="T122" s="239">
        <f t="shared" si="25"/>
        <v>0</v>
      </c>
      <c r="U122" s="240">
        <f t="shared" si="26"/>
        <v>0</v>
      </c>
      <c r="V122" s="240">
        <f t="shared" si="27"/>
        <v>0</v>
      </c>
    </row>
    <row r="123" spans="1:22" x14ac:dyDescent="0.25">
      <c r="A123" t="s">
        <v>901</v>
      </c>
      <c r="B123" s="226">
        <v>3</v>
      </c>
      <c r="C123" t="s">
        <v>1376</v>
      </c>
      <c r="D123" t="s">
        <v>1406</v>
      </c>
      <c r="E123" s="226" t="e">
        <f>VLOOKUP(A123,#REF!,7,FALSE)</f>
        <v>#REF!</v>
      </c>
      <c r="F123" s="238" t="str">
        <f t="shared" si="14"/>
        <v>PR.AC-53</v>
      </c>
      <c r="G123" s="238" t="e">
        <f t="shared" si="15"/>
        <v>#REF!</v>
      </c>
      <c r="I123" s="4"/>
      <c r="J123" s="4" t="s">
        <v>1463</v>
      </c>
      <c r="K123" s="239">
        <f t="shared" si="16"/>
        <v>0</v>
      </c>
      <c r="L123" s="240">
        <f t="shared" si="17"/>
        <v>4</v>
      </c>
      <c r="M123" s="240">
        <f t="shared" si="18"/>
        <v>0</v>
      </c>
      <c r="N123" s="239">
        <f t="shared" si="19"/>
        <v>0</v>
      </c>
      <c r="O123" s="240">
        <f t="shared" si="20"/>
        <v>0</v>
      </c>
      <c r="P123" s="240">
        <f t="shared" si="21"/>
        <v>0</v>
      </c>
      <c r="Q123" s="239">
        <f t="shared" si="22"/>
        <v>0</v>
      </c>
      <c r="R123" s="240">
        <f t="shared" si="23"/>
        <v>3</v>
      </c>
      <c r="S123" s="240">
        <f t="shared" si="24"/>
        <v>0</v>
      </c>
      <c r="T123" s="239">
        <f t="shared" si="25"/>
        <v>0</v>
      </c>
      <c r="U123" s="240">
        <f t="shared" si="26"/>
        <v>1</v>
      </c>
      <c r="V123" s="240">
        <f t="shared" si="27"/>
        <v>0</v>
      </c>
    </row>
    <row r="124" spans="1:22" x14ac:dyDescent="0.25">
      <c r="A124" t="s">
        <v>901</v>
      </c>
      <c r="B124" s="226">
        <v>3</v>
      </c>
      <c r="C124" t="s">
        <v>1376</v>
      </c>
      <c r="D124" t="s">
        <v>1407</v>
      </c>
      <c r="E124" s="226" t="e">
        <f>VLOOKUP(A124,#REF!,7,FALSE)</f>
        <v>#REF!</v>
      </c>
      <c r="F124" s="238" t="str">
        <f t="shared" si="14"/>
        <v>PR.PT-43</v>
      </c>
      <c r="G124" s="238" t="e">
        <f t="shared" si="15"/>
        <v>#REF!</v>
      </c>
    </row>
    <row r="125" spans="1:22" x14ac:dyDescent="0.25">
      <c r="A125" t="s">
        <v>902</v>
      </c>
      <c r="B125" s="226">
        <v>3</v>
      </c>
      <c r="C125" t="s">
        <v>1376</v>
      </c>
      <c r="D125" t="s">
        <v>1406</v>
      </c>
      <c r="E125" s="226" t="e">
        <f>VLOOKUP(A125,#REF!,7,FALSE)</f>
        <v>#REF!</v>
      </c>
      <c r="F125" s="238" t="str">
        <f t="shared" si="14"/>
        <v>PR.AC-53</v>
      </c>
      <c r="G125" s="238" t="e">
        <f t="shared" si="15"/>
        <v>#REF!</v>
      </c>
    </row>
    <row r="126" spans="1:22" x14ac:dyDescent="0.25">
      <c r="A126" t="s">
        <v>902</v>
      </c>
      <c r="B126" s="226">
        <v>3</v>
      </c>
      <c r="C126" t="s">
        <v>1376</v>
      </c>
      <c r="D126" t="s">
        <v>1407</v>
      </c>
      <c r="E126" s="226" t="e">
        <f>VLOOKUP(A126,#REF!,7,FALSE)</f>
        <v>#REF!</v>
      </c>
      <c r="F126" s="238" t="str">
        <f t="shared" si="14"/>
        <v>PR.PT-43</v>
      </c>
      <c r="G126" s="238" t="e">
        <f t="shared" si="15"/>
        <v>#REF!</v>
      </c>
    </row>
    <row r="127" spans="1:22" x14ac:dyDescent="0.25">
      <c r="A127" t="s">
        <v>903</v>
      </c>
      <c r="B127" s="226">
        <v>3</v>
      </c>
      <c r="C127" t="s">
        <v>1376</v>
      </c>
      <c r="D127" t="s">
        <v>1406</v>
      </c>
      <c r="E127" s="226" t="e">
        <f>VLOOKUP(A127,#REF!,7,FALSE)</f>
        <v>#REF!</v>
      </c>
      <c r="F127" s="238" t="str">
        <f t="shared" si="14"/>
        <v>PR.AC-53</v>
      </c>
      <c r="G127" s="238" t="e">
        <f t="shared" si="15"/>
        <v>#REF!</v>
      </c>
    </row>
    <row r="128" spans="1:22" x14ac:dyDescent="0.25">
      <c r="A128" t="s">
        <v>903</v>
      </c>
      <c r="B128" s="226">
        <v>3</v>
      </c>
      <c r="C128" t="s">
        <v>1376</v>
      </c>
      <c r="D128" t="s">
        <v>1407</v>
      </c>
      <c r="E128" s="226" t="e">
        <f>VLOOKUP(A128,#REF!,7,FALSE)</f>
        <v>#REF!</v>
      </c>
      <c r="F128" s="238" t="str">
        <f t="shared" si="14"/>
        <v>PR.PT-43</v>
      </c>
      <c r="G128" s="238" t="e">
        <f t="shared" si="15"/>
        <v>#REF!</v>
      </c>
    </row>
    <row r="129" spans="1:7" x14ac:dyDescent="0.25">
      <c r="A129" t="s">
        <v>903</v>
      </c>
      <c r="B129" s="226">
        <v>3</v>
      </c>
      <c r="C129" t="s">
        <v>1376</v>
      </c>
      <c r="D129" t="s">
        <v>1410</v>
      </c>
      <c r="E129" s="226" t="e">
        <f>VLOOKUP(A129,#REF!,7,FALSE)</f>
        <v>#REF!</v>
      </c>
      <c r="F129" s="238" t="str">
        <f t="shared" si="14"/>
        <v>PR.PT-53</v>
      </c>
      <c r="G129" s="238" t="e">
        <f t="shared" si="15"/>
        <v>#REF!</v>
      </c>
    </row>
    <row r="130" spans="1:7" x14ac:dyDescent="0.25">
      <c r="A130" t="s">
        <v>255</v>
      </c>
      <c r="B130" s="226">
        <v>1</v>
      </c>
      <c r="C130" t="s">
        <v>1376</v>
      </c>
      <c r="D130" t="s">
        <v>1389</v>
      </c>
      <c r="E130" s="226" t="e">
        <f>VLOOKUP(A130,#REF!,7,FALSE)</f>
        <v>#REF!</v>
      </c>
      <c r="F130" s="238" t="str">
        <f t="shared" si="14"/>
        <v>PR.AC-11</v>
      </c>
      <c r="G130" s="238" t="e">
        <f t="shared" si="15"/>
        <v>#REF!</v>
      </c>
    </row>
    <row r="131" spans="1:7" x14ac:dyDescent="0.25">
      <c r="A131" t="s">
        <v>255</v>
      </c>
      <c r="B131" s="226">
        <v>1</v>
      </c>
      <c r="C131" t="s">
        <v>1376</v>
      </c>
      <c r="D131" t="s">
        <v>1400</v>
      </c>
      <c r="E131" s="226" t="e">
        <f>VLOOKUP(A131,#REF!,7,FALSE)</f>
        <v>#REF!</v>
      </c>
      <c r="F131" s="238" t="str">
        <f t="shared" ref="F131:F194" si="28">CONCATENATE($D131,$B131)</f>
        <v>PR.AC-21</v>
      </c>
      <c r="G131" s="238" t="e">
        <f t="shared" ref="G131:G194" si="29">_xlfn.IFNA(CONCATENATE(F131,$E131),CONCATENATE(F131,$E131,0))</f>
        <v>#REF!</v>
      </c>
    </row>
    <row r="132" spans="1:7" x14ac:dyDescent="0.25">
      <c r="A132" t="s">
        <v>256</v>
      </c>
      <c r="B132" s="226">
        <v>2</v>
      </c>
      <c r="C132" t="s">
        <v>1376</v>
      </c>
      <c r="D132" t="s">
        <v>1389</v>
      </c>
      <c r="E132" s="226" t="e">
        <f>VLOOKUP(A132,#REF!,7,FALSE)</f>
        <v>#REF!</v>
      </c>
      <c r="F132" s="238" t="str">
        <f t="shared" si="28"/>
        <v>PR.AC-12</v>
      </c>
      <c r="G132" s="238" t="e">
        <f t="shared" si="29"/>
        <v>#REF!</v>
      </c>
    </row>
    <row r="133" spans="1:7" x14ac:dyDescent="0.25">
      <c r="A133" t="s">
        <v>256</v>
      </c>
      <c r="B133" s="226">
        <v>2</v>
      </c>
      <c r="C133" t="s">
        <v>1376</v>
      </c>
      <c r="D133" t="s">
        <v>1400</v>
      </c>
      <c r="E133" s="226" t="e">
        <f>VLOOKUP(A133,#REF!,7,FALSE)</f>
        <v>#REF!</v>
      </c>
      <c r="F133" s="238" t="str">
        <f t="shared" si="28"/>
        <v>PR.AC-22</v>
      </c>
      <c r="G133" s="238" t="e">
        <f t="shared" si="29"/>
        <v>#REF!</v>
      </c>
    </row>
    <row r="134" spans="1:7" x14ac:dyDescent="0.25">
      <c r="A134" t="s">
        <v>256</v>
      </c>
      <c r="B134" s="226">
        <v>2</v>
      </c>
      <c r="C134" t="s">
        <v>1376</v>
      </c>
      <c r="D134" t="s">
        <v>1391</v>
      </c>
      <c r="E134" s="226" t="e">
        <f>VLOOKUP(A134,#REF!,7,FALSE)</f>
        <v>#REF!</v>
      </c>
      <c r="F134" s="238" t="str">
        <f t="shared" si="28"/>
        <v>PR.AC-72</v>
      </c>
      <c r="G134" s="238" t="e">
        <f t="shared" si="29"/>
        <v>#REF!</v>
      </c>
    </row>
    <row r="135" spans="1:7" x14ac:dyDescent="0.25">
      <c r="A135" t="s">
        <v>257</v>
      </c>
      <c r="B135" s="226">
        <v>2</v>
      </c>
      <c r="C135" t="s">
        <v>1376</v>
      </c>
      <c r="D135" t="s">
        <v>1396</v>
      </c>
      <c r="E135" s="226" t="e">
        <f>VLOOKUP(A135,#REF!,7,FALSE)</f>
        <v>#REF!</v>
      </c>
      <c r="F135" s="238" t="str">
        <f t="shared" si="28"/>
        <v>PR.AC-42</v>
      </c>
      <c r="G135" s="238" t="e">
        <f t="shared" si="29"/>
        <v>#REF!</v>
      </c>
    </row>
    <row r="136" spans="1:7" x14ac:dyDescent="0.25">
      <c r="A136" t="s">
        <v>257</v>
      </c>
      <c r="B136" s="226">
        <v>2</v>
      </c>
      <c r="C136" t="s">
        <v>1376</v>
      </c>
      <c r="D136" t="s">
        <v>1391</v>
      </c>
      <c r="E136" s="226" t="e">
        <f>VLOOKUP(A136,#REF!,7,FALSE)</f>
        <v>#REF!</v>
      </c>
      <c r="F136" s="238" t="str">
        <f t="shared" si="28"/>
        <v>PR.AC-72</v>
      </c>
      <c r="G136" s="238" t="e">
        <f t="shared" si="29"/>
        <v>#REF!</v>
      </c>
    </row>
    <row r="137" spans="1:7" x14ac:dyDescent="0.25">
      <c r="A137" t="s">
        <v>258</v>
      </c>
      <c r="B137" s="226">
        <v>2</v>
      </c>
      <c r="C137" t="s">
        <v>1376</v>
      </c>
      <c r="D137" t="s">
        <v>1394</v>
      </c>
      <c r="E137" s="226" t="e">
        <f>VLOOKUP(A137,#REF!,7,FALSE)</f>
        <v>#REF!</v>
      </c>
      <c r="F137" s="238" t="str">
        <f t="shared" si="28"/>
        <v>PR.PT-32</v>
      </c>
      <c r="G137" s="238" t="e">
        <f t="shared" si="29"/>
        <v>#REF!</v>
      </c>
    </row>
    <row r="138" spans="1:7" x14ac:dyDescent="0.25">
      <c r="A138" t="s">
        <v>904</v>
      </c>
      <c r="B138" s="226">
        <v>2</v>
      </c>
      <c r="C138" t="s">
        <v>1376</v>
      </c>
      <c r="D138" t="s">
        <v>1412</v>
      </c>
      <c r="E138" s="226" t="e">
        <f>VLOOKUP(A138,#REF!,7,FALSE)</f>
        <v>#REF!</v>
      </c>
      <c r="F138" s="238" t="str">
        <f t="shared" si="28"/>
        <v>PR.DS-62</v>
      </c>
      <c r="G138" s="238" t="e">
        <f t="shared" si="29"/>
        <v>#REF!</v>
      </c>
    </row>
    <row r="139" spans="1:7" x14ac:dyDescent="0.25">
      <c r="A139" t="s">
        <v>904</v>
      </c>
      <c r="B139" s="226">
        <v>2</v>
      </c>
      <c r="C139" t="s">
        <v>1376</v>
      </c>
      <c r="D139" t="s">
        <v>1413</v>
      </c>
      <c r="E139" s="226" t="e">
        <f>VLOOKUP(A139,#REF!,7,FALSE)</f>
        <v>#REF!</v>
      </c>
      <c r="F139" s="238" t="str">
        <f t="shared" si="28"/>
        <v>PR.DS-82</v>
      </c>
      <c r="G139" s="238" t="e">
        <f t="shared" si="29"/>
        <v>#REF!</v>
      </c>
    </row>
    <row r="140" spans="1:7" x14ac:dyDescent="0.25">
      <c r="A140" t="s">
        <v>905</v>
      </c>
      <c r="B140" s="226">
        <v>2</v>
      </c>
      <c r="C140" t="s">
        <v>1376</v>
      </c>
      <c r="D140" t="s">
        <v>1409</v>
      </c>
      <c r="E140" s="226" t="e">
        <f>VLOOKUP(A140,#REF!,7,FALSE)</f>
        <v>#REF!</v>
      </c>
      <c r="F140" s="238" t="str">
        <f t="shared" si="28"/>
        <v>PR.DS-52</v>
      </c>
      <c r="G140" s="238" t="e">
        <f t="shared" si="29"/>
        <v>#REF!</v>
      </c>
    </row>
    <row r="141" spans="1:7" x14ac:dyDescent="0.25">
      <c r="A141" t="s">
        <v>906</v>
      </c>
      <c r="B141" s="226">
        <v>2</v>
      </c>
      <c r="C141" t="s">
        <v>1376</v>
      </c>
      <c r="D141" t="s">
        <v>1393</v>
      </c>
      <c r="E141" s="226" t="e">
        <f>VLOOKUP(A141,#REF!,7,FALSE)</f>
        <v>#REF!</v>
      </c>
      <c r="F141" s="238" t="str">
        <f t="shared" si="28"/>
        <v>PR.PT-22</v>
      </c>
      <c r="G141" s="238" t="e">
        <f t="shared" si="29"/>
        <v>#REF!</v>
      </c>
    </row>
    <row r="142" spans="1:7" x14ac:dyDescent="0.25">
      <c r="A142" t="s">
        <v>907</v>
      </c>
      <c r="B142" s="226">
        <v>2</v>
      </c>
      <c r="C142" t="s">
        <v>1376</v>
      </c>
      <c r="D142" t="s">
        <v>1389</v>
      </c>
      <c r="E142" s="226" t="e">
        <f>VLOOKUP(A142,#REF!,7,FALSE)</f>
        <v>#REF!</v>
      </c>
      <c r="F142" s="238" t="str">
        <f t="shared" si="28"/>
        <v>PR.AC-12</v>
      </c>
      <c r="G142" s="238" t="e">
        <f t="shared" si="29"/>
        <v>#REF!</v>
      </c>
    </row>
    <row r="143" spans="1:7" x14ac:dyDescent="0.25">
      <c r="A143" t="s">
        <v>907</v>
      </c>
      <c r="B143" s="226">
        <v>2</v>
      </c>
      <c r="C143" t="s">
        <v>1376</v>
      </c>
      <c r="D143" t="s">
        <v>1400</v>
      </c>
      <c r="E143" s="226" t="e">
        <f>VLOOKUP(A143,#REF!,7,FALSE)</f>
        <v>#REF!</v>
      </c>
      <c r="F143" s="238" t="str">
        <f t="shared" si="28"/>
        <v>PR.AC-22</v>
      </c>
      <c r="G143" s="238" t="e">
        <f t="shared" si="29"/>
        <v>#REF!</v>
      </c>
    </row>
    <row r="144" spans="1:7" x14ac:dyDescent="0.25">
      <c r="A144" t="s">
        <v>908</v>
      </c>
      <c r="B144" s="226">
        <v>3</v>
      </c>
      <c r="C144" t="s">
        <v>1376</v>
      </c>
      <c r="D144" t="s">
        <v>1414</v>
      </c>
      <c r="E144" s="226" t="e">
        <f>VLOOKUP(A144,#REF!,7,FALSE)</f>
        <v>#REF!</v>
      </c>
      <c r="F144" s="238" t="str">
        <f t="shared" si="28"/>
        <v>PR.DS-33</v>
      </c>
      <c r="G144" s="238" t="e">
        <f t="shared" si="29"/>
        <v>#REF!</v>
      </c>
    </row>
    <row r="145" spans="1:7" x14ac:dyDescent="0.25">
      <c r="A145" t="s">
        <v>908</v>
      </c>
      <c r="B145" s="226">
        <v>3</v>
      </c>
      <c r="C145" t="s">
        <v>1376</v>
      </c>
      <c r="D145" t="s">
        <v>1413</v>
      </c>
      <c r="E145" s="226" t="e">
        <f>VLOOKUP(A145,#REF!,7,FALSE)</f>
        <v>#REF!</v>
      </c>
      <c r="F145" s="238" t="str">
        <f t="shared" si="28"/>
        <v>PR.DS-83</v>
      </c>
      <c r="G145" s="238" t="e">
        <f t="shared" si="29"/>
        <v>#REF!</v>
      </c>
    </row>
    <row r="146" spans="1:7" x14ac:dyDescent="0.25">
      <c r="A146" t="s">
        <v>909</v>
      </c>
      <c r="B146" s="226">
        <v>3</v>
      </c>
      <c r="C146" t="s">
        <v>1376</v>
      </c>
      <c r="D146" t="s">
        <v>1413</v>
      </c>
      <c r="E146" s="226" t="e">
        <f>VLOOKUP(A146,#REF!,7,FALSE)</f>
        <v>#REF!</v>
      </c>
      <c r="F146" s="238" t="str">
        <f t="shared" si="28"/>
        <v>PR.DS-83</v>
      </c>
      <c r="G146" s="238" t="e">
        <f t="shared" si="29"/>
        <v>#REF!</v>
      </c>
    </row>
    <row r="147" spans="1:7" x14ac:dyDescent="0.25">
      <c r="A147" t="s">
        <v>259</v>
      </c>
      <c r="B147" s="226">
        <v>2</v>
      </c>
      <c r="C147" t="s">
        <v>1377</v>
      </c>
      <c r="D147" t="s">
        <v>1415</v>
      </c>
      <c r="E147" s="226" t="e">
        <f>VLOOKUP(A147,#REF!,7,FALSE)</f>
        <v>#REF!</v>
      </c>
      <c r="F147" s="238" t="str">
        <f t="shared" si="28"/>
        <v>DE.CM-42</v>
      </c>
      <c r="G147" s="238" t="e">
        <f t="shared" si="29"/>
        <v>#REF!</v>
      </c>
    </row>
    <row r="148" spans="1:7" x14ac:dyDescent="0.25">
      <c r="A148" t="s">
        <v>259</v>
      </c>
      <c r="B148" s="226">
        <v>2</v>
      </c>
      <c r="C148" t="s">
        <v>1376</v>
      </c>
      <c r="D148" t="s">
        <v>1416</v>
      </c>
      <c r="E148" s="226" t="e">
        <f>VLOOKUP(A148,#REF!,7,FALSE)</f>
        <v>#REF!</v>
      </c>
      <c r="F148" s="238" t="str">
        <f t="shared" si="28"/>
        <v>PR.DS-72</v>
      </c>
      <c r="G148" s="238" t="e">
        <f t="shared" si="29"/>
        <v>#REF!</v>
      </c>
    </row>
    <row r="149" spans="1:7" x14ac:dyDescent="0.25">
      <c r="A149" t="s">
        <v>260</v>
      </c>
      <c r="B149" s="226">
        <v>2</v>
      </c>
      <c r="C149" t="s">
        <v>383</v>
      </c>
      <c r="D149" t="s">
        <v>1417</v>
      </c>
      <c r="E149" s="226" t="e">
        <f>VLOOKUP(A149,#REF!,7,FALSE)</f>
        <v>#REF!</v>
      </c>
      <c r="F149" s="238" t="str">
        <f t="shared" si="28"/>
        <v>ID.SC-22</v>
      </c>
      <c r="G149" s="238" t="e">
        <f t="shared" si="29"/>
        <v>#REF!</v>
      </c>
    </row>
    <row r="150" spans="1:7" x14ac:dyDescent="0.25">
      <c r="A150" t="s">
        <v>261</v>
      </c>
      <c r="B150" s="226">
        <v>2</v>
      </c>
      <c r="C150" t="s">
        <v>1376</v>
      </c>
      <c r="D150" t="s">
        <v>1412</v>
      </c>
      <c r="E150" s="226" t="e">
        <f>VLOOKUP(A150,#REF!,7,FALSE)</f>
        <v>#REF!</v>
      </c>
      <c r="F150" s="238" t="str">
        <f t="shared" si="28"/>
        <v>PR.DS-62</v>
      </c>
      <c r="G150" s="238" t="e">
        <f t="shared" si="29"/>
        <v>#REF!</v>
      </c>
    </row>
    <row r="151" spans="1:7" x14ac:dyDescent="0.25">
      <c r="A151" t="s">
        <v>262</v>
      </c>
      <c r="B151" s="226">
        <v>3</v>
      </c>
      <c r="C151" t="s">
        <v>1376</v>
      </c>
      <c r="D151" t="s">
        <v>1416</v>
      </c>
      <c r="E151" s="226" t="e">
        <f>VLOOKUP(A151,#REF!,7,FALSE)</f>
        <v>#REF!</v>
      </c>
      <c r="F151" s="238" t="str">
        <f t="shared" si="28"/>
        <v>PR.DS-73</v>
      </c>
      <c r="G151" s="238" t="e">
        <f t="shared" si="29"/>
        <v>#REF!</v>
      </c>
    </row>
    <row r="152" spans="1:7" x14ac:dyDescent="0.25">
      <c r="A152" t="s">
        <v>263</v>
      </c>
      <c r="B152" s="226">
        <v>3</v>
      </c>
      <c r="C152" t="s">
        <v>383</v>
      </c>
      <c r="D152" t="s">
        <v>1417</v>
      </c>
      <c r="E152" s="226" t="e">
        <f>VLOOKUP(A152,#REF!,7,FALSE)</f>
        <v>#REF!</v>
      </c>
      <c r="F152" s="238" t="str">
        <f t="shared" si="28"/>
        <v>ID.SC-23</v>
      </c>
      <c r="G152" s="238" t="e">
        <f t="shared" si="29"/>
        <v>#REF!</v>
      </c>
    </row>
    <row r="153" spans="1:7" x14ac:dyDescent="0.25">
      <c r="A153" t="s">
        <v>264</v>
      </c>
      <c r="B153" s="226">
        <v>3</v>
      </c>
      <c r="C153" t="s">
        <v>1376</v>
      </c>
      <c r="D153" t="s">
        <v>1412</v>
      </c>
      <c r="E153" s="226" t="e">
        <f>VLOOKUP(A153,#REF!,7,FALSE)</f>
        <v>#REF!</v>
      </c>
      <c r="F153" s="238" t="str">
        <f t="shared" si="28"/>
        <v>PR.DS-63</v>
      </c>
      <c r="G153" s="238" t="e">
        <f t="shared" si="29"/>
        <v>#REF!</v>
      </c>
    </row>
    <row r="154" spans="1:7" x14ac:dyDescent="0.25">
      <c r="A154" t="s">
        <v>264</v>
      </c>
      <c r="B154" s="226">
        <v>3</v>
      </c>
      <c r="C154" t="s">
        <v>1376</v>
      </c>
      <c r="D154" t="s">
        <v>1418</v>
      </c>
      <c r="E154" s="226" t="e">
        <f>VLOOKUP(A154,#REF!,7,FALSE)</f>
        <v>#REF!</v>
      </c>
      <c r="F154" s="238" t="str">
        <f t="shared" si="28"/>
        <v>PR.IP-33</v>
      </c>
      <c r="G154" s="238" t="e">
        <f t="shared" si="29"/>
        <v>#REF!</v>
      </c>
    </row>
    <row r="155" spans="1:7" x14ac:dyDescent="0.25">
      <c r="A155" t="s">
        <v>265</v>
      </c>
      <c r="B155" s="226">
        <v>3</v>
      </c>
      <c r="C155" t="s">
        <v>1377</v>
      </c>
      <c r="D155" t="s">
        <v>1415</v>
      </c>
      <c r="E155" s="226" t="e">
        <f>VLOOKUP(A155,#REF!,7,FALSE)</f>
        <v>#REF!</v>
      </c>
      <c r="F155" s="238" t="str">
        <f t="shared" si="28"/>
        <v>DE.CM-43</v>
      </c>
      <c r="G155" s="238" t="e">
        <f t="shared" si="29"/>
        <v>#REF!</v>
      </c>
    </row>
    <row r="156" spans="1:7" x14ac:dyDescent="0.25">
      <c r="A156" t="s">
        <v>265</v>
      </c>
      <c r="B156" s="226">
        <v>3</v>
      </c>
      <c r="C156" t="s">
        <v>1377</v>
      </c>
      <c r="D156" t="s">
        <v>1419</v>
      </c>
      <c r="E156" s="226" t="e">
        <f>VLOOKUP(A156,#REF!,7,FALSE)</f>
        <v>#REF!</v>
      </c>
      <c r="F156" s="238" t="str">
        <f t="shared" si="28"/>
        <v>DE.CM-53</v>
      </c>
      <c r="G156" s="238" t="e">
        <f t="shared" si="29"/>
        <v>#REF!</v>
      </c>
    </row>
    <row r="157" spans="1:7" x14ac:dyDescent="0.25">
      <c r="A157" t="s">
        <v>265</v>
      </c>
      <c r="B157" s="226">
        <v>3</v>
      </c>
      <c r="C157" t="s">
        <v>1376</v>
      </c>
      <c r="D157" t="s">
        <v>1412</v>
      </c>
      <c r="E157" s="226" t="e">
        <f>VLOOKUP(A157,#REF!,7,FALSE)</f>
        <v>#REF!</v>
      </c>
      <c r="F157" s="238" t="str">
        <f t="shared" si="28"/>
        <v>PR.DS-63</v>
      </c>
      <c r="G157" s="238" t="e">
        <f t="shared" si="29"/>
        <v>#REF!</v>
      </c>
    </row>
    <row r="158" spans="1:7" x14ac:dyDescent="0.25">
      <c r="A158" t="s">
        <v>265</v>
      </c>
      <c r="B158" s="226">
        <v>3</v>
      </c>
      <c r="C158" t="s">
        <v>1376</v>
      </c>
      <c r="D158" t="s">
        <v>1413</v>
      </c>
      <c r="E158" s="226" t="e">
        <f>VLOOKUP(A158,#REF!,7,FALSE)</f>
        <v>#REF!</v>
      </c>
      <c r="F158" s="238" t="str">
        <f t="shared" si="28"/>
        <v>PR.DS-83</v>
      </c>
      <c r="G158" s="238" t="e">
        <f t="shared" si="29"/>
        <v>#REF!</v>
      </c>
    </row>
    <row r="159" spans="1:7" x14ac:dyDescent="0.25">
      <c r="A159" t="s">
        <v>266</v>
      </c>
      <c r="B159" s="226">
        <v>3</v>
      </c>
      <c r="C159" t="s">
        <v>1377</v>
      </c>
      <c r="D159" t="s">
        <v>1415</v>
      </c>
      <c r="E159" s="226" t="e">
        <f>VLOOKUP(A159,#REF!,7,FALSE)</f>
        <v>#REF!</v>
      </c>
      <c r="F159" s="238" t="str">
        <f t="shared" si="28"/>
        <v>DE.CM-43</v>
      </c>
      <c r="G159" s="238" t="e">
        <f t="shared" si="29"/>
        <v>#REF!</v>
      </c>
    </row>
    <row r="160" spans="1:7" x14ac:dyDescent="0.25">
      <c r="A160" t="s">
        <v>266</v>
      </c>
      <c r="B160" s="226">
        <v>3</v>
      </c>
      <c r="C160" t="s">
        <v>1377</v>
      </c>
      <c r="D160" t="s">
        <v>1419</v>
      </c>
      <c r="E160" s="226" t="e">
        <f>VLOOKUP(A160,#REF!,7,FALSE)</f>
        <v>#REF!</v>
      </c>
      <c r="F160" s="238" t="str">
        <f t="shared" si="28"/>
        <v>DE.CM-53</v>
      </c>
      <c r="G160" s="238" t="e">
        <f t="shared" si="29"/>
        <v>#REF!</v>
      </c>
    </row>
    <row r="161" spans="1:7" x14ac:dyDescent="0.25">
      <c r="A161" t="s">
        <v>267</v>
      </c>
      <c r="B161" s="226">
        <v>1</v>
      </c>
      <c r="C161" t="s">
        <v>1376</v>
      </c>
      <c r="D161" t="s">
        <v>1420</v>
      </c>
      <c r="E161" s="226" t="e">
        <f>VLOOKUP(A161,#REF!,7,FALSE)</f>
        <v>#REF!</v>
      </c>
      <c r="F161" s="238" t="str">
        <f t="shared" si="28"/>
        <v>PR.DS-11</v>
      </c>
      <c r="G161" s="238" t="e">
        <f t="shared" si="29"/>
        <v>#REF!</v>
      </c>
    </row>
    <row r="162" spans="1:7" x14ac:dyDescent="0.25">
      <c r="A162" t="s">
        <v>267</v>
      </c>
      <c r="B162" s="226">
        <v>1</v>
      </c>
      <c r="C162" t="s">
        <v>1376</v>
      </c>
      <c r="D162" t="s">
        <v>1409</v>
      </c>
      <c r="E162" s="226" t="e">
        <f>VLOOKUP(A162,#REF!,7,FALSE)</f>
        <v>#REF!</v>
      </c>
      <c r="F162" s="238" t="str">
        <f t="shared" si="28"/>
        <v>PR.DS-51</v>
      </c>
      <c r="G162" s="238" t="e">
        <f t="shared" si="29"/>
        <v>#REF!</v>
      </c>
    </row>
    <row r="163" spans="1:7" x14ac:dyDescent="0.25">
      <c r="A163" t="s">
        <v>268</v>
      </c>
      <c r="B163" s="226">
        <v>2</v>
      </c>
      <c r="C163" t="s">
        <v>1376</v>
      </c>
      <c r="D163" t="s">
        <v>1420</v>
      </c>
      <c r="E163" s="226" t="e">
        <f>VLOOKUP(A163,#REF!,7,FALSE)</f>
        <v>#REF!</v>
      </c>
      <c r="F163" s="238" t="str">
        <f t="shared" si="28"/>
        <v>PR.DS-12</v>
      </c>
      <c r="G163" s="238" t="e">
        <f t="shared" si="29"/>
        <v>#REF!</v>
      </c>
    </row>
    <row r="164" spans="1:7" x14ac:dyDescent="0.25">
      <c r="A164" t="s">
        <v>268</v>
      </c>
      <c r="B164" s="226">
        <v>2</v>
      </c>
      <c r="C164" t="s">
        <v>1376</v>
      </c>
      <c r="D164" t="s">
        <v>1409</v>
      </c>
      <c r="E164" s="226" t="e">
        <f>VLOOKUP(A164,#REF!,7,FALSE)</f>
        <v>#REF!</v>
      </c>
      <c r="F164" s="238" t="str">
        <f t="shared" si="28"/>
        <v>PR.DS-52</v>
      </c>
      <c r="G164" s="238" t="e">
        <f t="shared" si="29"/>
        <v>#REF!</v>
      </c>
    </row>
    <row r="165" spans="1:7" x14ac:dyDescent="0.25">
      <c r="A165" t="s">
        <v>269</v>
      </c>
      <c r="B165" s="226">
        <v>2</v>
      </c>
      <c r="C165" t="s">
        <v>1376</v>
      </c>
      <c r="D165" t="s">
        <v>1421</v>
      </c>
      <c r="E165" s="226" t="e">
        <f>VLOOKUP(A165,#REF!,7,FALSE)</f>
        <v>#REF!</v>
      </c>
      <c r="F165" s="238" t="str">
        <f t="shared" si="28"/>
        <v>PR.DS-22</v>
      </c>
      <c r="G165" s="238" t="e">
        <f t="shared" si="29"/>
        <v>#REF!</v>
      </c>
    </row>
    <row r="166" spans="1:7" x14ac:dyDescent="0.25">
      <c r="A166" t="s">
        <v>269</v>
      </c>
      <c r="B166" s="226">
        <v>2</v>
      </c>
      <c r="C166" t="s">
        <v>1376</v>
      </c>
      <c r="D166" t="s">
        <v>1409</v>
      </c>
      <c r="E166" s="226" t="e">
        <f>VLOOKUP(A166,#REF!,7,FALSE)</f>
        <v>#REF!</v>
      </c>
      <c r="F166" s="238" t="str">
        <f t="shared" si="28"/>
        <v>PR.DS-52</v>
      </c>
      <c r="G166" s="238" t="e">
        <f t="shared" si="29"/>
        <v>#REF!</v>
      </c>
    </row>
    <row r="167" spans="1:7" x14ac:dyDescent="0.25">
      <c r="A167" t="s">
        <v>270</v>
      </c>
      <c r="B167" s="226">
        <v>2</v>
      </c>
      <c r="C167" t="s">
        <v>1376</v>
      </c>
      <c r="D167" t="s">
        <v>1420</v>
      </c>
      <c r="E167" s="226" t="e">
        <f>VLOOKUP(A167,#REF!,7,FALSE)</f>
        <v>#REF!</v>
      </c>
      <c r="F167" s="238" t="str">
        <f t="shared" si="28"/>
        <v>PR.DS-12</v>
      </c>
      <c r="G167" s="238" t="e">
        <f t="shared" si="29"/>
        <v>#REF!</v>
      </c>
    </row>
    <row r="168" spans="1:7" x14ac:dyDescent="0.25">
      <c r="A168" t="s">
        <v>270</v>
      </c>
      <c r="B168" s="226">
        <v>2</v>
      </c>
      <c r="C168" t="s">
        <v>1376</v>
      </c>
      <c r="D168" t="s">
        <v>1421</v>
      </c>
      <c r="E168" s="226" t="e">
        <f>VLOOKUP(A168,#REF!,7,FALSE)</f>
        <v>#REF!</v>
      </c>
      <c r="F168" s="238" t="str">
        <f t="shared" si="28"/>
        <v>PR.DS-22</v>
      </c>
      <c r="G168" s="238" t="e">
        <f t="shared" si="29"/>
        <v>#REF!</v>
      </c>
    </row>
    <row r="169" spans="1:7" x14ac:dyDescent="0.25">
      <c r="A169" t="s">
        <v>270</v>
      </c>
      <c r="B169" s="226">
        <v>2</v>
      </c>
      <c r="C169" t="s">
        <v>1376</v>
      </c>
      <c r="D169" t="s">
        <v>1409</v>
      </c>
      <c r="E169" s="226" t="e">
        <f>VLOOKUP(A169,#REF!,7,FALSE)</f>
        <v>#REF!</v>
      </c>
      <c r="F169" s="238" t="str">
        <f t="shared" si="28"/>
        <v>PR.DS-52</v>
      </c>
      <c r="G169" s="238" t="e">
        <f t="shared" si="29"/>
        <v>#REF!</v>
      </c>
    </row>
    <row r="170" spans="1:7" x14ac:dyDescent="0.25">
      <c r="A170" t="s">
        <v>271</v>
      </c>
      <c r="B170" s="226">
        <v>2</v>
      </c>
      <c r="C170" t="s">
        <v>1376</v>
      </c>
      <c r="D170" t="s">
        <v>1420</v>
      </c>
      <c r="E170" s="226" t="e">
        <f>VLOOKUP(A170,#REF!,7,FALSE)</f>
        <v>#REF!</v>
      </c>
      <c r="F170" s="238" t="str">
        <f t="shared" si="28"/>
        <v>PR.DS-12</v>
      </c>
      <c r="G170" s="238" t="e">
        <f t="shared" si="29"/>
        <v>#REF!</v>
      </c>
    </row>
    <row r="171" spans="1:7" x14ac:dyDescent="0.25">
      <c r="A171" t="s">
        <v>271</v>
      </c>
      <c r="B171" s="226">
        <v>2</v>
      </c>
      <c r="C171" t="s">
        <v>1376</v>
      </c>
      <c r="D171" t="s">
        <v>1421</v>
      </c>
      <c r="E171" s="226" t="e">
        <f>VLOOKUP(A171,#REF!,7,FALSE)</f>
        <v>#REF!</v>
      </c>
      <c r="F171" s="238" t="str">
        <f t="shared" si="28"/>
        <v>PR.DS-22</v>
      </c>
      <c r="G171" s="238" t="e">
        <f t="shared" si="29"/>
        <v>#REF!</v>
      </c>
    </row>
    <row r="172" spans="1:7" x14ac:dyDescent="0.25">
      <c r="A172" t="s">
        <v>271</v>
      </c>
      <c r="B172" s="226">
        <v>2</v>
      </c>
      <c r="C172" t="s">
        <v>1376</v>
      </c>
      <c r="D172" t="s">
        <v>1409</v>
      </c>
      <c r="E172" s="226" t="e">
        <f>VLOOKUP(A172,#REF!,7,FALSE)</f>
        <v>#REF!</v>
      </c>
      <c r="F172" s="238" t="str">
        <f t="shared" si="28"/>
        <v>PR.DS-52</v>
      </c>
      <c r="G172" s="238" t="e">
        <f t="shared" si="29"/>
        <v>#REF!</v>
      </c>
    </row>
    <row r="173" spans="1:7" x14ac:dyDescent="0.25">
      <c r="A173" t="s">
        <v>272</v>
      </c>
      <c r="B173" s="226">
        <v>2</v>
      </c>
      <c r="C173" t="s">
        <v>1376</v>
      </c>
      <c r="D173" t="s">
        <v>1409</v>
      </c>
      <c r="E173" s="226" t="e">
        <f>VLOOKUP(A173,#REF!,7,FALSE)</f>
        <v>#REF!</v>
      </c>
      <c r="F173" s="238" t="str">
        <f t="shared" si="28"/>
        <v>PR.DS-52</v>
      </c>
      <c r="G173" s="238" t="e">
        <f t="shared" si="29"/>
        <v>#REF!</v>
      </c>
    </row>
    <row r="174" spans="1:7" x14ac:dyDescent="0.25">
      <c r="A174" t="s">
        <v>273</v>
      </c>
      <c r="B174" s="226">
        <v>3</v>
      </c>
      <c r="C174" t="s">
        <v>1376</v>
      </c>
      <c r="D174" t="s">
        <v>1420</v>
      </c>
      <c r="E174" s="226" t="e">
        <f>VLOOKUP(A174,#REF!,7,FALSE)</f>
        <v>#REF!</v>
      </c>
      <c r="F174" s="238" t="str">
        <f t="shared" si="28"/>
        <v>PR.DS-13</v>
      </c>
      <c r="G174" s="238" t="e">
        <f t="shared" si="29"/>
        <v>#REF!</v>
      </c>
    </row>
    <row r="175" spans="1:7" x14ac:dyDescent="0.25">
      <c r="A175" t="s">
        <v>273</v>
      </c>
      <c r="B175" s="226">
        <v>3</v>
      </c>
      <c r="C175" t="s">
        <v>1376</v>
      </c>
      <c r="D175" t="s">
        <v>1409</v>
      </c>
      <c r="E175" s="226" t="e">
        <f>VLOOKUP(A175,#REF!,7,FALSE)</f>
        <v>#REF!</v>
      </c>
      <c r="F175" s="238" t="str">
        <f t="shared" si="28"/>
        <v>PR.DS-53</v>
      </c>
      <c r="G175" s="238" t="e">
        <f t="shared" si="29"/>
        <v>#REF!</v>
      </c>
    </row>
    <row r="176" spans="1:7" x14ac:dyDescent="0.25">
      <c r="A176" t="s">
        <v>910</v>
      </c>
      <c r="B176" s="226">
        <v>3</v>
      </c>
      <c r="C176" t="s">
        <v>1376</v>
      </c>
      <c r="D176" t="s">
        <v>1412</v>
      </c>
      <c r="E176" s="226" t="e">
        <f>VLOOKUP(A176,#REF!,7,FALSE)</f>
        <v>#REF!</v>
      </c>
      <c r="F176" s="238" t="str">
        <f t="shared" si="28"/>
        <v>PR.DS-63</v>
      </c>
      <c r="G176" s="238" t="e">
        <f t="shared" si="29"/>
        <v>#REF!</v>
      </c>
    </row>
    <row r="177" spans="1:7" x14ac:dyDescent="0.25">
      <c r="A177" t="s">
        <v>915</v>
      </c>
      <c r="B177" s="226">
        <v>3</v>
      </c>
      <c r="C177" t="s">
        <v>383</v>
      </c>
      <c r="D177" t="s">
        <v>1403</v>
      </c>
      <c r="E177" s="226" t="e">
        <f>VLOOKUP(A177,#REF!,7,FALSE)</f>
        <v>#REF!</v>
      </c>
      <c r="F177" s="238" t="str">
        <f t="shared" si="28"/>
        <v>ID.AM-63</v>
      </c>
      <c r="G177" s="238" t="e">
        <f t="shared" si="29"/>
        <v>#REF!</v>
      </c>
    </row>
    <row r="178" spans="1:7" x14ac:dyDescent="0.25">
      <c r="A178" t="s">
        <v>915</v>
      </c>
      <c r="B178" s="226">
        <v>3</v>
      </c>
      <c r="C178" t="s">
        <v>383</v>
      </c>
      <c r="D178" t="s">
        <v>1404</v>
      </c>
      <c r="E178" s="226" t="e">
        <f>VLOOKUP(A178,#REF!,7,FALSE)</f>
        <v>#REF!</v>
      </c>
      <c r="F178" s="238" t="str">
        <f t="shared" si="28"/>
        <v>ID.GV-23</v>
      </c>
      <c r="G178" s="238" t="e">
        <f t="shared" si="29"/>
        <v>#REF!</v>
      </c>
    </row>
    <row r="179" spans="1:7" x14ac:dyDescent="0.25">
      <c r="A179" t="s">
        <v>916</v>
      </c>
      <c r="B179" s="226">
        <v>3</v>
      </c>
      <c r="C179" t="s">
        <v>1376</v>
      </c>
      <c r="D179" t="s">
        <v>1405</v>
      </c>
      <c r="E179" s="226" t="e">
        <f>VLOOKUP(A179,#REF!,7,FALSE)</f>
        <v>#REF!</v>
      </c>
      <c r="F179" s="238" t="str">
        <f t="shared" si="28"/>
        <v>PR.IP-83</v>
      </c>
      <c r="G179" s="238" t="e">
        <f t="shared" si="29"/>
        <v>#REF!</v>
      </c>
    </row>
    <row r="180" spans="1:7" x14ac:dyDescent="0.25">
      <c r="A180" t="s">
        <v>53</v>
      </c>
      <c r="B180" s="226">
        <v>1</v>
      </c>
      <c r="C180" t="s">
        <v>383</v>
      </c>
      <c r="D180" t="s">
        <v>1422</v>
      </c>
      <c r="E180" s="226" t="e">
        <f>VLOOKUP(A180,#REF!,7,FALSE)</f>
        <v>#REF!</v>
      </c>
      <c r="F180" s="238" t="str">
        <f t="shared" si="28"/>
        <v>ID.AM-11</v>
      </c>
      <c r="G180" s="238" t="e">
        <f t="shared" si="29"/>
        <v>#REF!</v>
      </c>
    </row>
    <row r="181" spans="1:7" x14ac:dyDescent="0.25">
      <c r="A181" t="s">
        <v>53</v>
      </c>
      <c r="B181" s="226">
        <v>1</v>
      </c>
      <c r="C181" t="s">
        <v>383</v>
      </c>
      <c r="D181" t="s">
        <v>1423</v>
      </c>
      <c r="E181" s="226" t="e">
        <f>VLOOKUP(A181,#REF!,7,FALSE)</f>
        <v>#REF!</v>
      </c>
      <c r="F181" s="238" t="str">
        <f t="shared" si="28"/>
        <v>ID.AM-21</v>
      </c>
      <c r="G181" s="238" t="e">
        <f t="shared" si="29"/>
        <v>#REF!</v>
      </c>
    </row>
    <row r="182" spans="1:7" x14ac:dyDescent="0.25">
      <c r="A182" t="s">
        <v>53</v>
      </c>
      <c r="B182" s="226">
        <v>1</v>
      </c>
      <c r="C182" t="s">
        <v>383</v>
      </c>
      <c r="D182" t="s">
        <v>1424</v>
      </c>
      <c r="E182" s="226" t="e">
        <f>VLOOKUP(A182,#REF!,7,FALSE)</f>
        <v>#REF!</v>
      </c>
      <c r="F182" s="238" t="str">
        <f t="shared" si="28"/>
        <v>ID.AM-51</v>
      </c>
      <c r="G182" s="238" t="e">
        <f t="shared" si="29"/>
        <v>#REF!</v>
      </c>
    </row>
    <row r="183" spans="1:7" x14ac:dyDescent="0.25">
      <c r="A183" t="s">
        <v>53</v>
      </c>
      <c r="B183" s="226">
        <v>1</v>
      </c>
      <c r="C183" t="s">
        <v>383</v>
      </c>
      <c r="D183" t="s">
        <v>1425</v>
      </c>
      <c r="E183" s="226" t="e">
        <f>VLOOKUP(A183,#REF!,7,FALSE)</f>
        <v>#REF!</v>
      </c>
      <c r="F183" s="238" t="str">
        <f t="shared" si="28"/>
        <v>ID.BE-41</v>
      </c>
      <c r="G183" s="238" t="e">
        <f t="shared" si="29"/>
        <v>#REF!</v>
      </c>
    </row>
    <row r="184" spans="1:7" x14ac:dyDescent="0.25">
      <c r="A184" t="s">
        <v>55</v>
      </c>
      <c r="B184" s="226">
        <v>2</v>
      </c>
      <c r="C184" t="s">
        <v>383</v>
      </c>
      <c r="D184" t="s">
        <v>1422</v>
      </c>
      <c r="E184" s="226" t="e">
        <f>VLOOKUP(A184,#REF!,7,FALSE)</f>
        <v>#REF!</v>
      </c>
      <c r="F184" s="238" t="str">
        <f t="shared" si="28"/>
        <v>ID.AM-12</v>
      </c>
      <c r="G184" s="238" t="e">
        <f t="shared" si="29"/>
        <v>#REF!</v>
      </c>
    </row>
    <row r="185" spans="1:7" x14ac:dyDescent="0.25">
      <c r="A185" t="s">
        <v>55</v>
      </c>
      <c r="B185" s="226">
        <v>2</v>
      </c>
      <c r="C185" t="s">
        <v>383</v>
      </c>
      <c r="D185" t="s">
        <v>1423</v>
      </c>
      <c r="E185" s="226" t="e">
        <f>VLOOKUP(A185,#REF!,7,FALSE)</f>
        <v>#REF!</v>
      </c>
      <c r="F185" s="238" t="str">
        <f t="shared" si="28"/>
        <v>ID.AM-22</v>
      </c>
      <c r="G185" s="238" t="e">
        <f t="shared" si="29"/>
        <v>#REF!</v>
      </c>
    </row>
    <row r="186" spans="1:7" x14ac:dyDescent="0.25">
      <c r="A186" t="s">
        <v>55</v>
      </c>
      <c r="B186" s="226">
        <v>2</v>
      </c>
      <c r="C186" t="s">
        <v>383</v>
      </c>
      <c r="D186" t="s">
        <v>1424</v>
      </c>
      <c r="E186" s="226" t="e">
        <f>VLOOKUP(A186,#REF!,7,FALSE)</f>
        <v>#REF!</v>
      </c>
      <c r="F186" s="238" t="str">
        <f t="shared" si="28"/>
        <v>ID.AM-52</v>
      </c>
      <c r="G186" s="238" t="e">
        <f t="shared" si="29"/>
        <v>#REF!</v>
      </c>
    </row>
    <row r="187" spans="1:7" x14ac:dyDescent="0.25">
      <c r="A187" t="s">
        <v>55</v>
      </c>
      <c r="B187" s="226">
        <v>2</v>
      </c>
      <c r="C187" t="s">
        <v>383</v>
      </c>
      <c r="D187" t="s">
        <v>1425</v>
      </c>
      <c r="E187" s="226" t="e">
        <f>VLOOKUP(A187,#REF!,7,FALSE)</f>
        <v>#REF!</v>
      </c>
      <c r="F187" s="238" t="str">
        <f t="shared" si="28"/>
        <v>ID.BE-42</v>
      </c>
      <c r="G187" s="238" t="e">
        <f t="shared" si="29"/>
        <v>#REF!</v>
      </c>
    </row>
    <row r="188" spans="1:7" x14ac:dyDescent="0.25">
      <c r="A188" t="s">
        <v>56</v>
      </c>
      <c r="B188" s="226">
        <v>2</v>
      </c>
      <c r="C188" t="s">
        <v>383</v>
      </c>
      <c r="D188" t="s">
        <v>1422</v>
      </c>
      <c r="E188" s="226" t="e">
        <f>VLOOKUP(A188,#REF!,7,FALSE)</f>
        <v>#REF!</v>
      </c>
      <c r="F188" s="238" t="str">
        <f t="shared" si="28"/>
        <v>ID.AM-12</v>
      </c>
      <c r="G188" s="238" t="e">
        <f t="shared" si="29"/>
        <v>#REF!</v>
      </c>
    </row>
    <row r="189" spans="1:7" x14ac:dyDescent="0.25">
      <c r="A189" t="s">
        <v>56</v>
      </c>
      <c r="B189" s="226">
        <v>2</v>
      </c>
      <c r="C189" t="s">
        <v>383</v>
      </c>
      <c r="D189" t="s">
        <v>1423</v>
      </c>
      <c r="E189" s="226" t="e">
        <f>VLOOKUP(A189,#REF!,7,FALSE)</f>
        <v>#REF!</v>
      </c>
      <c r="F189" s="238" t="str">
        <f t="shared" si="28"/>
        <v>ID.AM-22</v>
      </c>
      <c r="G189" s="238" t="e">
        <f t="shared" si="29"/>
        <v>#REF!</v>
      </c>
    </row>
    <row r="190" spans="1:7" x14ac:dyDescent="0.25">
      <c r="A190" t="s">
        <v>56</v>
      </c>
      <c r="B190" s="226">
        <v>2</v>
      </c>
      <c r="C190" t="s">
        <v>383</v>
      </c>
      <c r="D190" t="s">
        <v>1424</v>
      </c>
      <c r="E190" s="226" t="e">
        <f>VLOOKUP(A190,#REF!,7,FALSE)</f>
        <v>#REF!</v>
      </c>
      <c r="F190" s="238" t="str">
        <f t="shared" si="28"/>
        <v>ID.AM-52</v>
      </c>
      <c r="G190" s="238" t="e">
        <f t="shared" si="29"/>
        <v>#REF!</v>
      </c>
    </row>
    <row r="191" spans="1:7" x14ac:dyDescent="0.25">
      <c r="A191" t="s">
        <v>56</v>
      </c>
      <c r="B191" s="226">
        <v>2</v>
      </c>
      <c r="C191" t="s">
        <v>383</v>
      </c>
      <c r="D191" t="s">
        <v>1425</v>
      </c>
      <c r="E191" s="226" t="e">
        <f>VLOOKUP(A191,#REF!,7,FALSE)</f>
        <v>#REF!</v>
      </c>
      <c r="F191" s="238" t="str">
        <f t="shared" si="28"/>
        <v>ID.BE-42</v>
      </c>
      <c r="G191" s="238" t="e">
        <f t="shared" si="29"/>
        <v>#REF!</v>
      </c>
    </row>
    <row r="192" spans="1:7" x14ac:dyDescent="0.25">
      <c r="A192" t="s">
        <v>58</v>
      </c>
      <c r="B192" s="226">
        <v>2</v>
      </c>
      <c r="C192" t="s">
        <v>383</v>
      </c>
      <c r="D192" t="s">
        <v>1424</v>
      </c>
      <c r="E192" s="226" t="e">
        <f>VLOOKUP(A192,#REF!,7,FALSE)</f>
        <v>#REF!</v>
      </c>
      <c r="F192" s="238" t="str">
        <f t="shared" si="28"/>
        <v>ID.AM-52</v>
      </c>
      <c r="G192" s="238" t="e">
        <f t="shared" si="29"/>
        <v>#REF!</v>
      </c>
    </row>
    <row r="193" spans="1:7" x14ac:dyDescent="0.25">
      <c r="A193" t="s">
        <v>58</v>
      </c>
      <c r="B193" s="226">
        <v>2</v>
      </c>
      <c r="C193" t="s">
        <v>383</v>
      </c>
      <c r="D193" t="s">
        <v>1425</v>
      </c>
      <c r="E193" s="226" t="e">
        <f>VLOOKUP(A193,#REF!,7,FALSE)</f>
        <v>#REF!</v>
      </c>
      <c r="F193" s="238" t="str">
        <f t="shared" si="28"/>
        <v>ID.BE-42</v>
      </c>
      <c r="G193" s="238" t="e">
        <f t="shared" si="29"/>
        <v>#REF!</v>
      </c>
    </row>
    <row r="194" spans="1:7" x14ac:dyDescent="0.25">
      <c r="A194" t="s">
        <v>60</v>
      </c>
      <c r="B194" s="226">
        <v>2</v>
      </c>
      <c r="C194" t="s">
        <v>383</v>
      </c>
      <c r="D194" t="s">
        <v>1424</v>
      </c>
      <c r="E194" s="226" t="e">
        <f>VLOOKUP(A194,#REF!,7,FALSE)</f>
        <v>#REF!</v>
      </c>
      <c r="F194" s="238" t="str">
        <f t="shared" si="28"/>
        <v>ID.AM-52</v>
      </c>
      <c r="G194" s="238" t="e">
        <f t="shared" si="29"/>
        <v>#REF!</v>
      </c>
    </row>
    <row r="195" spans="1:7" x14ac:dyDescent="0.25">
      <c r="A195" t="s">
        <v>60</v>
      </c>
      <c r="B195" s="226">
        <v>2</v>
      </c>
      <c r="C195" t="s">
        <v>383</v>
      </c>
      <c r="D195" t="s">
        <v>1425</v>
      </c>
      <c r="E195" s="226" t="e">
        <f>VLOOKUP(A195,#REF!,7,FALSE)</f>
        <v>#REF!</v>
      </c>
      <c r="F195" s="238" t="str">
        <f t="shared" ref="F195:F258" si="30">CONCATENATE($D195,$B195)</f>
        <v>ID.BE-42</v>
      </c>
      <c r="G195" s="238" t="e">
        <f t="shared" ref="G195:G258" si="31">_xlfn.IFNA(CONCATENATE(F195,$E195),CONCATENATE(F195,$E195,0))</f>
        <v>#REF!</v>
      </c>
    </row>
    <row r="196" spans="1:7" x14ac:dyDescent="0.25">
      <c r="A196" t="s">
        <v>62</v>
      </c>
      <c r="B196" s="226">
        <v>3</v>
      </c>
      <c r="C196" t="s">
        <v>383</v>
      </c>
      <c r="D196" t="s">
        <v>1422</v>
      </c>
      <c r="E196" s="226" t="e">
        <f>VLOOKUP(A196,#REF!,7,FALSE)</f>
        <v>#REF!</v>
      </c>
      <c r="F196" s="238" t="str">
        <f t="shared" si="30"/>
        <v>ID.AM-13</v>
      </c>
      <c r="G196" s="238" t="e">
        <f t="shared" si="31"/>
        <v>#REF!</v>
      </c>
    </row>
    <row r="197" spans="1:7" x14ac:dyDescent="0.25">
      <c r="A197" t="s">
        <v>62</v>
      </c>
      <c r="B197" s="226">
        <v>3</v>
      </c>
      <c r="C197" t="s">
        <v>383</v>
      </c>
      <c r="D197" t="s">
        <v>1423</v>
      </c>
      <c r="E197" s="226" t="e">
        <f>VLOOKUP(A197,#REF!,7,FALSE)</f>
        <v>#REF!</v>
      </c>
      <c r="F197" s="238" t="str">
        <f t="shared" si="30"/>
        <v>ID.AM-23</v>
      </c>
      <c r="G197" s="238" t="e">
        <f t="shared" si="31"/>
        <v>#REF!</v>
      </c>
    </row>
    <row r="198" spans="1:7" x14ac:dyDescent="0.25">
      <c r="A198" t="s">
        <v>62</v>
      </c>
      <c r="B198" s="226">
        <v>3</v>
      </c>
      <c r="C198" t="s">
        <v>383</v>
      </c>
      <c r="D198" t="s">
        <v>1425</v>
      </c>
      <c r="E198" s="226" t="e">
        <f>VLOOKUP(A198,#REF!,7,FALSE)</f>
        <v>#REF!</v>
      </c>
      <c r="F198" s="238" t="str">
        <f t="shared" si="30"/>
        <v>ID.BE-43</v>
      </c>
      <c r="G198" s="238" t="e">
        <f t="shared" si="31"/>
        <v>#REF!</v>
      </c>
    </row>
    <row r="199" spans="1:7" x14ac:dyDescent="0.25">
      <c r="A199" t="s">
        <v>841</v>
      </c>
      <c r="B199" s="226">
        <v>3</v>
      </c>
      <c r="C199" t="s">
        <v>383</v>
      </c>
      <c r="D199" t="s">
        <v>1422</v>
      </c>
      <c r="E199" s="226" t="e">
        <f>VLOOKUP(A199,#REF!,7,FALSE)</f>
        <v>#REF!</v>
      </c>
      <c r="F199" s="238" t="str">
        <f t="shared" si="30"/>
        <v>ID.AM-13</v>
      </c>
      <c r="G199" s="238" t="e">
        <f t="shared" si="31"/>
        <v>#REF!</v>
      </c>
    </row>
    <row r="200" spans="1:7" x14ac:dyDescent="0.25">
      <c r="A200" t="s">
        <v>841</v>
      </c>
      <c r="B200" s="226">
        <v>3</v>
      </c>
      <c r="C200" t="s">
        <v>383</v>
      </c>
      <c r="D200" t="s">
        <v>1423</v>
      </c>
      <c r="E200" s="226" t="e">
        <f>VLOOKUP(A200,#REF!,7,FALSE)</f>
        <v>#REF!</v>
      </c>
      <c r="F200" s="238" t="str">
        <f t="shared" si="30"/>
        <v>ID.AM-23</v>
      </c>
      <c r="G200" s="238" t="e">
        <f t="shared" si="31"/>
        <v>#REF!</v>
      </c>
    </row>
    <row r="201" spans="1:7" x14ac:dyDescent="0.25">
      <c r="A201" t="s">
        <v>841</v>
      </c>
      <c r="B201" s="226">
        <v>3</v>
      </c>
      <c r="C201" t="s">
        <v>383</v>
      </c>
      <c r="D201" t="s">
        <v>1425</v>
      </c>
      <c r="E201" s="226" t="e">
        <f>VLOOKUP(A201,#REF!,7,FALSE)</f>
        <v>#REF!</v>
      </c>
      <c r="F201" s="238" t="str">
        <f t="shared" si="30"/>
        <v>ID.BE-43</v>
      </c>
      <c r="G201" s="238" t="e">
        <f t="shared" si="31"/>
        <v>#REF!</v>
      </c>
    </row>
    <row r="202" spans="1:7" x14ac:dyDescent="0.25">
      <c r="A202" t="s">
        <v>842</v>
      </c>
      <c r="B202" s="226">
        <v>3</v>
      </c>
      <c r="C202" t="s">
        <v>383</v>
      </c>
      <c r="D202" t="s">
        <v>1425</v>
      </c>
      <c r="E202" s="226" t="e">
        <f>VLOOKUP(A202,#REF!,7,FALSE)</f>
        <v>#REF!</v>
      </c>
      <c r="F202" s="238" t="str">
        <f t="shared" si="30"/>
        <v>ID.BE-43</v>
      </c>
      <c r="G202" s="238" t="e">
        <f t="shared" si="31"/>
        <v>#REF!</v>
      </c>
    </row>
    <row r="203" spans="1:7" x14ac:dyDescent="0.25">
      <c r="A203" t="s">
        <v>842</v>
      </c>
      <c r="B203" s="226">
        <v>3</v>
      </c>
      <c r="C203" t="s">
        <v>383</v>
      </c>
      <c r="D203" t="s">
        <v>1426</v>
      </c>
      <c r="E203" s="226" t="e">
        <f>VLOOKUP(A203,#REF!,7,FALSE)</f>
        <v>#REF!</v>
      </c>
      <c r="F203" s="238" t="str">
        <f t="shared" si="30"/>
        <v>ID.RA-53</v>
      </c>
      <c r="G203" s="238" t="e">
        <f t="shared" si="31"/>
        <v>#REF!</v>
      </c>
    </row>
    <row r="204" spans="1:7" x14ac:dyDescent="0.25">
      <c r="A204" t="s">
        <v>843</v>
      </c>
      <c r="B204" s="226">
        <v>3</v>
      </c>
      <c r="C204" t="s">
        <v>1376</v>
      </c>
      <c r="D204" t="s">
        <v>1414</v>
      </c>
      <c r="E204" s="226" t="e">
        <f>VLOOKUP(A204,#REF!,7,FALSE)</f>
        <v>#REF!</v>
      </c>
      <c r="F204" s="238" t="str">
        <f t="shared" si="30"/>
        <v>PR.DS-33</v>
      </c>
      <c r="G204" s="238" t="e">
        <f t="shared" si="31"/>
        <v>#REF!</v>
      </c>
    </row>
    <row r="205" spans="1:7" x14ac:dyDescent="0.25">
      <c r="A205" t="s">
        <v>843</v>
      </c>
      <c r="B205" s="226">
        <v>3</v>
      </c>
      <c r="C205" t="s">
        <v>1376</v>
      </c>
      <c r="D205" t="s">
        <v>1427</v>
      </c>
      <c r="E205" s="226" t="e">
        <f>VLOOKUP(A205,#REF!,7,FALSE)</f>
        <v>#REF!</v>
      </c>
      <c r="F205" s="238" t="str">
        <f t="shared" si="30"/>
        <v>PR.IP-63</v>
      </c>
      <c r="G205" s="238" t="e">
        <f t="shared" si="31"/>
        <v>#REF!</v>
      </c>
    </row>
    <row r="206" spans="1:7" x14ac:dyDescent="0.25">
      <c r="A206" t="s">
        <v>64</v>
      </c>
      <c r="B206" s="226">
        <v>1</v>
      </c>
      <c r="C206" t="s">
        <v>383</v>
      </c>
      <c r="D206" t="s">
        <v>1428</v>
      </c>
      <c r="E206" s="226" t="e">
        <f>VLOOKUP(A206,#REF!,7,FALSE)</f>
        <v>#REF!</v>
      </c>
      <c r="F206" s="238" t="str">
        <f t="shared" si="30"/>
        <v>ID.AM-31</v>
      </c>
      <c r="G206" s="238" t="e">
        <f t="shared" si="31"/>
        <v>#REF!</v>
      </c>
    </row>
    <row r="207" spans="1:7" x14ac:dyDescent="0.25">
      <c r="A207" t="s">
        <v>64</v>
      </c>
      <c r="B207" s="226">
        <v>1</v>
      </c>
      <c r="C207" t="s">
        <v>383</v>
      </c>
      <c r="D207" t="s">
        <v>1424</v>
      </c>
      <c r="E207" s="226" t="e">
        <f>VLOOKUP(A207,#REF!,7,FALSE)</f>
        <v>#REF!</v>
      </c>
      <c r="F207" s="238" t="str">
        <f t="shared" si="30"/>
        <v>ID.AM-51</v>
      </c>
      <c r="G207" s="238" t="e">
        <f t="shared" si="31"/>
        <v>#REF!</v>
      </c>
    </row>
    <row r="208" spans="1:7" x14ac:dyDescent="0.25">
      <c r="A208" t="s">
        <v>64</v>
      </c>
      <c r="B208" s="226">
        <v>1</v>
      </c>
      <c r="C208" t="s">
        <v>383</v>
      </c>
      <c r="D208" t="s">
        <v>1425</v>
      </c>
      <c r="E208" s="226" t="e">
        <f>VLOOKUP(A208,#REF!,7,FALSE)</f>
        <v>#REF!</v>
      </c>
      <c r="F208" s="238" t="str">
        <f t="shared" si="30"/>
        <v>ID.BE-41</v>
      </c>
      <c r="G208" s="238" t="e">
        <f t="shared" si="31"/>
        <v>#REF!</v>
      </c>
    </row>
    <row r="209" spans="1:7" x14ac:dyDescent="0.25">
      <c r="A209" t="s">
        <v>65</v>
      </c>
      <c r="B209" s="226">
        <v>2</v>
      </c>
      <c r="C209" t="s">
        <v>383</v>
      </c>
      <c r="D209" t="s">
        <v>1428</v>
      </c>
      <c r="E209" s="226" t="e">
        <f>VLOOKUP(A209,#REF!,7,FALSE)</f>
        <v>#REF!</v>
      </c>
      <c r="F209" s="238" t="str">
        <f t="shared" si="30"/>
        <v>ID.AM-32</v>
      </c>
      <c r="G209" s="238" t="e">
        <f t="shared" si="31"/>
        <v>#REF!</v>
      </c>
    </row>
    <row r="210" spans="1:7" x14ac:dyDescent="0.25">
      <c r="A210" t="s">
        <v>65</v>
      </c>
      <c r="B210" s="226">
        <v>2</v>
      </c>
      <c r="C210" t="s">
        <v>383</v>
      </c>
      <c r="D210" t="s">
        <v>1424</v>
      </c>
      <c r="E210" s="226" t="e">
        <f>VLOOKUP(A210,#REF!,7,FALSE)</f>
        <v>#REF!</v>
      </c>
      <c r="F210" s="238" t="str">
        <f t="shared" si="30"/>
        <v>ID.AM-52</v>
      </c>
      <c r="G210" s="238" t="e">
        <f t="shared" si="31"/>
        <v>#REF!</v>
      </c>
    </row>
    <row r="211" spans="1:7" x14ac:dyDescent="0.25">
      <c r="A211" t="s">
        <v>65</v>
      </c>
      <c r="B211" s="226">
        <v>2</v>
      </c>
      <c r="C211" t="s">
        <v>383</v>
      </c>
      <c r="D211" t="s">
        <v>1425</v>
      </c>
      <c r="E211" s="226" t="e">
        <f>VLOOKUP(A211,#REF!,7,FALSE)</f>
        <v>#REF!</v>
      </c>
      <c r="F211" s="238" t="str">
        <f t="shared" si="30"/>
        <v>ID.BE-42</v>
      </c>
      <c r="G211" s="238" t="e">
        <f t="shared" si="31"/>
        <v>#REF!</v>
      </c>
    </row>
    <row r="212" spans="1:7" x14ac:dyDescent="0.25">
      <c r="A212" t="s">
        <v>66</v>
      </c>
      <c r="B212" s="226">
        <v>2</v>
      </c>
      <c r="C212" t="s">
        <v>383</v>
      </c>
      <c r="D212" t="s">
        <v>1428</v>
      </c>
      <c r="E212" s="226" t="e">
        <f>VLOOKUP(A212,#REF!,7,FALSE)</f>
        <v>#REF!</v>
      </c>
      <c r="F212" s="238" t="str">
        <f t="shared" si="30"/>
        <v>ID.AM-32</v>
      </c>
      <c r="G212" s="238" t="e">
        <f t="shared" si="31"/>
        <v>#REF!</v>
      </c>
    </row>
    <row r="213" spans="1:7" x14ac:dyDescent="0.25">
      <c r="A213" t="s">
        <v>66</v>
      </c>
      <c r="B213" s="226">
        <v>2</v>
      </c>
      <c r="C213" t="s">
        <v>383</v>
      </c>
      <c r="D213" t="s">
        <v>1424</v>
      </c>
      <c r="E213" s="226" t="e">
        <f>VLOOKUP(A213,#REF!,7,FALSE)</f>
        <v>#REF!</v>
      </c>
      <c r="F213" s="238" t="str">
        <f t="shared" si="30"/>
        <v>ID.AM-52</v>
      </c>
      <c r="G213" s="238" t="e">
        <f t="shared" si="31"/>
        <v>#REF!</v>
      </c>
    </row>
    <row r="214" spans="1:7" x14ac:dyDescent="0.25">
      <c r="A214" t="s">
        <v>66</v>
      </c>
      <c r="B214" s="226">
        <v>2</v>
      </c>
      <c r="C214" t="s">
        <v>383</v>
      </c>
      <c r="D214" t="s">
        <v>1425</v>
      </c>
      <c r="E214" s="226" t="e">
        <f>VLOOKUP(A214,#REF!,7,FALSE)</f>
        <v>#REF!</v>
      </c>
      <c r="F214" s="238" t="str">
        <f t="shared" si="30"/>
        <v>ID.BE-42</v>
      </c>
      <c r="G214" s="238" t="e">
        <f t="shared" si="31"/>
        <v>#REF!</v>
      </c>
    </row>
    <row r="215" spans="1:7" x14ac:dyDescent="0.25">
      <c r="A215" t="s">
        <v>67</v>
      </c>
      <c r="B215" s="226">
        <v>2</v>
      </c>
      <c r="C215" t="s">
        <v>383</v>
      </c>
      <c r="D215" t="s">
        <v>1424</v>
      </c>
      <c r="E215" s="226" t="e">
        <f>VLOOKUP(A215,#REF!,7,FALSE)</f>
        <v>#REF!</v>
      </c>
      <c r="F215" s="238" t="str">
        <f t="shared" si="30"/>
        <v>ID.AM-52</v>
      </c>
      <c r="G215" s="238" t="e">
        <f t="shared" si="31"/>
        <v>#REF!</v>
      </c>
    </row>
    <row r="216" spans="1:7" x14ac:dyDescent="0.25">
      <c r="A216" t="s">
        <v>67</v>
      </c>
      <c r="B216" s="226">
        <v>2</v>
      </c>
      <c r="C216" t="s">
        <v>383</v>
      </c>
      <c r="D216" t="s">
        <v>1425</v>
      </c>
      <c r="E216" s="226" t="e">
        <f>VLOOKUP(A216,#REF!,7,FALSE)</f>
        <v>#REF!</v>
      </c>
      <c r="F216" s="238" t="str">
        <f t="shared" si="30"/>
        <v>ID.BE-42</v>
      </c>
      <c r="G216" s="238" t="e">
        <f t="shared" si="31"/>
        <v>#REF!</v>
      </c>
    </row>
    <row r="217" spans="1:7" x14ac:dyDescent="0.25">
      <c r="A217" t="s">
        <v>68</v>
      </c>
      <c r="B217" s="226">
        <v>2</v>
      </c>
      <c r="C217" t="s">
        <v>383</v>
      </c>
      <c r="D217" t="s">
        <v>1424</v>
      </c>
      <c r="E217" s="226" t="e">
        <f>VLOOKUP(A217,#REF!,7,FALSE)</f>
        <v>#REF!</v>
      </c>
      <c r="F217" s="238" t="str">
        <f t="shared" si="30"/>
        <v>ID.AM-52</v>
      </c>
      <c r="G217" s="238" t="e">
        <f t="shared" si="31"/>
        <v>#REF!</v>
      </c>
    </row>
    <row r="218" spans="1:7" x14ac:dyDescent="0.25">
      <c r="A218" t="s">
        <v>68</v>
      </c>
      <c r="B218" s="226">
        <v>2</v>
      </c>
      <c r="C218" t="s">
        <v>383</v>
      </c>
      <c r="D218" t="s">
        <v>1425</v>
      </c>
      <c r="E218" s="226" t="e">
        <f>VLOOKUP(A218,#REF!,7,FALSE)</f>
        <v>#REF!</v>
      </c>
      <c r="F218" s="238" t="str">
        <f t="shared" si="30"/>
        <v>ID.BE-42</v>
      </c>
      <c r="G218" s="238" t="e">
        <f t="shared" si="31"/>
        <v>#REF!</v>
      </c>
    </row>
    <row r="219" spans="1:7" x14ac:dyDescent="0.25">
      <c r="A219" t="s">
        <v>69</v>
      </c>
      <c r="B219" s="226">
        <v>3</v>
      </c>
      <c r="C219" t="s">
        <v>383</v>
      </c>
      <c r="D219" t="s">
        <v>1428</v>
      </c>
      <c r="E219" s="226" t="e">
        <f>VLOOKUP(A219,#REF!,7,FALSE)</f>
        <v>#REF!</v>
      </c>
      <c r="F219" s="238" t="str">
        <f t="shared" si="30"/>
        <v>ID.AM-33</v>
      </c>
      <c r="G219" s="238" t="e">
        <f t="shared" si="31"/>
        <v>#REF!</v>
      </c>
    </row>
    <row r="220" spans="1:7" x14ac:dyDescent="0.25">
      <c r="A220" t="s">
        <v>69</v>
      </c>
      <c r="B220" s="226">
        <v>3</v>
      </c>
      <c r="C220" t="s">
        <v>383</v>
      </c>
      <c r="D220" t="s">
        <v>1424</v>
      </c>
      <c r="E220" s="226" t="e">
        <f>VLOOKUP(A220,#REF!,7,FALSE)</f>
        <v>#REF!</v>
      </c>
      <c r="F220" s="238" t="str">
        <f t="shared" si="30"/>
        <v>ID.AM-53</v>
      </c>
      <c r="G220" s="238" t="e">
        <f t="shared" si="31"/>
        <v>#REF!</v>
      </c>
    </row>
    <row r="221" spans="1:7" x14ac:dyDescent="0.25">
      <c r="A221" t="s">
        <v>69</v>
      </c>
      <c r="B221" s="226">
        <v>3</v>
      </c>
      <c r="C221" t="s">
        <v>383</v>
      </c>
      <c r="D221" t="s">
        <v>1425</v>
      </c>
      <c r="E221" s="226" t="e">
        <f>VLOOKUP(A221,#REF!,7,FALSE)</f>
        <v>#REF!</v>
      </c>
      <c r="F221" s="238" t="str">
        <f t="shared" si="30"/>
        <v>ID.BE-43</v>
      </c>
      <c r="G221" s="238" t="e">
        <f t="shared" si="31"/>
        <v>#REF!</v>
      </c>
    </row>
    <row r="222" spans="1:7" x14ac:dyDescent="0.25">
      <c r="A222" t="s">
        <v>844</v>
      </c>
      <c r="B222" s="226">
        <v>3</v>
      </c>
      <c r="C222" t="s">
        <v>383</v>
      </c>
      <c r="D222" t="s">
        <v>1428</v>
      </c>
      <c r="E222" s="226" t="e">
        <f>VLOOKUP(A222,#REF!,7,FALSE)</f>
        <v>#REF!</v>
      </c>
      <c r="F222" s="238" t="str">
        <f t="shared" si="30"/>
        <v>ID.AM-33</v>
      </c>
      <c r="G222" s="238" t="e">
        <f t="shared" si="31"/>
        <v>#REF!</v>
      </c>
    </row>
    <row r="223" spans="1:7" x14ac:dyDescent="0.25">
      <c r="A223" t="s">
        <v>844</v>
      </c>
      <c r="B223" s="226">
        <v>3</v>
      </c>
      <c r="C223" t="s">
        <v>383</v>
      </c>
      <c r="D223" t="s">
        <v>1425</v>
      </c>
      <c r="E223" s="226" t="e">
        <f>VLOOKUP(A223,#REF!,7,FALSE)</f>
        <v>#REF!</v>
      </c>
      <c r="F223" s="238" t="str">
        <f t="shared" si="30"/>
        <v>ID.BE-43</v>
      </c>
      <c r="G223" s="238" t="e">
        <f t="shared" si="31"/>
        <v>#REF!</v>
      </c>
    </row>
    <row r="224" spans="1:7" x14ac:dyDescent="0.25">
      <c r="A224" t="s">
        <v>845</v>
      </c>
      <c r="B224" s="226">
        <v>3</v>
      </c>
      <c r="C224" t="s">
        <v>383</v>
      </c>
      <c r="D224" t="s">
        <v>1425</v>
      </c>
      <c r="E224" s="226" t="e">
        <f>VLOOKUP(A224,#REF!,7,FALSE)</f>
        <v>#REF!</v>
      </c>
      <c r="F224" s="238" t="str">
        <f t="shared" si="30"/>
        <v>ID.BE-43</v>
      </c>
      <c r="G224" s="238" t="e">
        <f t="shared" si="31"/>
        <v>#REF!</v>
      </c>
    </row>
    <row r="225" spans="1:7" x14ac:dyDescent="0.25">
      <c r="A225" t="s">
        <v>845</v>
      </c>
      <c r="B225" s="226">
        <v>3</v>
      </c>
      <c r="C225" t="s">
        <v>383</v>
      </c>
      <c r="D225" t="s">
        <v>1426</v>
      </c>
      <c r="E225" s="226" t="e">
        <f>VLOOKUP(A225,#REF!,7,FALSE)</f>
        <v>#REF!</v>
      </c>
      <c r="F225" s="238" t="str">
        <f t="shared" si="30"/>
        <v>ID.RA-53</v>
      </c>
      <c r="G225" s="238" t="e">
        <f t="shared" si="31"/>
        <v>#REF!</v>
      </c>
    </row>
    <row r="226" spans="1:7" x14ac:dyDescent="0.25">
      <c r="A226" t="s">
        <v>846</v>
      </c>
      <c r="B226" s="226">
        <v>3</v>
      </c>
      <c r="C226" t="s">
        <v>1376</v>
      </c>
      <c r="D226" t="s">
        <v>1414</v>
      </c>
      <c r="E226" s="226" t="e">
        <f>VLOOKUP(A226,#REF!,7,FALSE)</f>
        <v>#REF!</v>
      </c>
      <c r="F226" s="238" t="str">
        <f t="shared" si="30"/>
        <v>PR.DS-33</v>
      </c>
      <c r="G226" s="238" t="e">
        <f t="shared" si="31"/>
        <v>#REF!</v>
      </c>
    </row>
    <row r="227" spans="1:7" x14ac:dyDescent="0.25">
      <c r="A227" t="s">
        <v>846</v>
      </c>
      <c r="B227" s="226">
        <v>3</v>
      </c>
      <c r="C227" t="s">
        <v>1376</v>
      </c>
      <c r="D227" t="s">
        <v>1427</v>
      </c>
      <c r="E227" s="226" t="e">
        <f>VLOOKUP(A227,#REF!,7,FALSE)</f>
        <v>#REF!</v>
      </c>
      <c r="F227" s="238" t="str">
        <f t="shared" si="30"/>
        <v>PR.IP-63</v>
      </c>
      <c r="G227" s="238" t="e">
        <f t="shared" si="31"/>
        <v>#REF!</v>
      </c>
    </row>
    <row r="228" spans="1:7" x14ac:dyDescent="0.25">
      <c r="A228" t="s">
        <v>71</v>
      </c>
      <c r="B228" s="226">
        <v>1</v>
      </c>
      <c r="C228" t="s">
        <v>1376</v>
      </c>
      <c r="D228" t="s">
        <v>1413</v>
      </c>
      <c r="E228" s="226" t="e">
        <f>VLOOKUP(A228,#REF!,7,FALSE)</f>
        <v>#REF!</v>
      </c>
      <c r="F228" s="238" t="str">
        <f t="shared" si="30"/>
        <v>PR.DS-81</v>
      </c>
      <c r="G228" s="238" t="e">
        <f t="shared" si="31"/>
        <v>#REF!</v>
      </c>
    </row>
    <row r="229" spans="1:7" x14ac:dyDescent="0.25">
      <c r="A229" t="s">
        <v>71</v>
      </c>
      <c r="B229" s="226">
        <v>1</v>
      </c>
      <c r="C229" t="s">
        <v>1376</v>
      </c>
      <c r="D229" t="s">
        <v>1429</v>
      </c>
      <c r="E229" s="226" t="e">
        <f>VLOOKUP(A229,#REF!,7,FALSE)</f>
        <v>#REF!</v>
      </c>
      <c r="F229" s="238" t="str">
        <f t="shared" si="30"/>
        <v>PR.IP-11</v>
      </c>
      <c r="G229" s="238" t="e">
        <f t="shared" si="31"/>
        <v>#REF!</v>
      </c>
    </row>
    <row r="230" spans="1:7" x14ac:dyDescent="0.25">
      <c r="A230" t="s">
        <v>73</v>
      </c>
      <c r="B230" s="226">
        <v>2</v>
      </c>
      <c r="C230" t="s">
        <v>1376</v>
      </c>
      <c r="D230" t="s">
        <v>1413</v>
      </c>
      <c r="E230" s="226" t="e">
        <f>VLOOKUP(A230,#REF!,7,FALSE)</f>
        <v>#REF!</v>
      </c>
      <c r="F230" s="238" t="str">
        <f t="shared" si="30"/>
        <v>PR.DS-82</v>
      </c>
      <c r="G230" s="238" t="e">
        <f t="shared" si="31"/>
        <v>#REF!</v>
      </c>
    </row>
    <row r="231" spans="1:7" x14ac:dyDescent="0.25">
      <c r="A231" t="s">
        <v>73</v>
      </c>
      <c r="B231" s="226">
        <v>2</v>
      </c>
      <c r="C231" t="s">
        <v>1376</v>
      </c>
      <c r="D231" t="s">
        <v>1429</v>
      </c>
      <c r="E231" s="226" t="e">
        <f>VLOOKUP(A231,#REF!,7,FALSE)</f>
        <v>#REF!</v>
      </c>
      <c r="F231" s="238" t="str">
        <f t="shared" si="30"/>
        <v>PR.IP-12</v>
      </c>
      <c r="G231" s="238" t="e">
        <f t="shared" si="31"/>
        <v>#REF!</v>
      </c>
    </row>
    <row r="232" spans="1:7" x14ac:dyDescent="0.25">
      <c r="A232" t="s">
        <v>73</v>
      </c>
      <c r="B232" s="226">
        <v>2</v>
      </c>
      <c r="C232" t="s">
        <v>1376</v>
      </c>
      <c r="D232" t="s">
        <v>1418</v>
      </c>
      <c r="E232" s="226" t="e">
        <f>VLOOKUP(A232,#REF!,7,FALSE)</f>
        <v>#REF!</v>
      </c>
      <c r="F232" s="238" t="str">
        <f t="shared" si="30"/>
        <v>PR.IP-32</v>
      </c>
      <c r="G232" s="238" t="e">
        <f t="shared" si="31"/>
        <v>#REF!</v>
      </c>
    </row>
    <row r="233" spans="1:7" x14ac:dyDescent="0.25">
      <c r="A233" t="s">
        <v>75</v>
      </c>
      <c r="B233" s="226">
        <v>3</v>
      </c>
      <c r="C233" t="s">
        <v>1376</v>
      </c>
      <c r="D233" t="s">
        <v>1429</v>
      </c>
      <c r="E233" s="226" t="e">
        <f>VLOOKUP(A233,#REF!,7,FALSE)</f>
        <v>#REF!</v>
      </c>
      <c r="F233" s="238" t="str">
        <f t="shared" si="30"/>
        <v>PR.IP-13</v>
      </c>
      <c r="G233" s="238" t="e">
        <f t="shared" si="31"/>
        <v>#REF!</v>
      </c>
    </row>
    <row r="234" spans="1:7" x14ac:dyDescent="0.25">
      <c r="A234" t="s">
        <v>77</v>
      </c>
      <c r="B234" s="226">
        <v>3</v>
      </c>
      <c r="C234" t="s">
        <v>1376</v>
      </c>
      <c r="D234" t="s">
        <v>1429</v>
      </c>
      <c r="E234" s="226" t="e">
        <f>VLOOKUP(A234,#REF!,7,FALSE)</f>
        <v>#REF!</v>
      </c>
      <c r="F234" s="238" t="str">
        <f t="shared" si="30"/>
        <v>PR.IP-13</v>
      </c>
      <c r="G234" s="238" t="e">
        <f t="shared" si="31"/>
        <v>#REF!</v>
      </c>
    </row>
    <row r="235" spans="1:7" x14ac:dyDescent="0.25">
      <c r="A235" t="s">
        <v>79</v>
      </c>
      <c r="B235" s="226">
        <v>3</v>
      </c>
      <c r="C235" t="s">
        <v>1376</v>
      </c>
      <c r="D235" t="s">
        <v>1413</v>
      </c>
      <c r="E235" s="226" t="e">
        <f>VLOOKUP(A235,#REF!,7,FALSE)</f>
        <v>#REF!</v>
      </c>
      <c r="F235" s="238" t="str">
        <f t="shared" si="30"/>
        <v>PR.DS-83</v>
      </c>
      <c r="G235" s="238" t="e">
        <f t="shared" si="31"/>
        <v>#REF!</v>
      </c>
    </row>
    <row r="236" spans="1:7" x14ac:dyDescent="0.25">
      <c r="A236" t="s">
        <v>80</v>
      </c>
      <c r="B236" s="226">
        <v>3</v>
      </c>
      <c r="C236" t="s">
        <v>1376</v>
      </c>
      <c r="D236" t="s">
        <v>1429</v>
      </c>
      <c r="E236" s="226" t="e">
        <f>VLOOKUP(A236,#REF!,7,FALSE)</f>
        <v>#REF!</v>
      </c>
      <c r="F236" s="238" t="str">
        <f t="shared" si="30"/>
        <v>PR.IP-13</v>
      </c>
      <c r="G236" s="238" t="e">
        <f t="shared" si="31"/>
        <v>#REF!</v>
      </c>
    </row>
    <row r="237" spans="1:7" x14ac:dyDescent="0.25">
      <c r="A237" t="s">
        <v>82</v>
      </c>
      <c r="B237" s="226">
        <v>1</v>
      </c>
      <c r="C237" t="s">
        <v>1376</v>
      </c>
      <c r="D237" t="s">
        <v>1414</v>
      </c>
      <c r="E237" s="226" t="e">
        <f>VLOOKUP(A237,#REF!,7,FALSE)</f>
        <v>#REF!</v>
      </c>
      <c r="F237" s="238" t="str">
        <f t="shared" si="30"/>
        <v>PR.DS-31</v>
      </c>
      <c r="G237" s="238" t="e">
        <f t="shared" si="31"/>
        <v>#REF!</v>
      </c>
    </row>
    <row r="238" spans="1:7" x14ac:dyDescent="0.25">
      <c r="A238" t="s">
        <v>82</v>
      </c>
      <c r="B238" s="226">
        <v>1</v>
      </c>
      <c r="C238" t="s">
        <v>1376</v>
      </c>
      <c r="D238" t="s">
        <v>1418</v>
      </c>
      <c r="E238" s="226" t="e">
        <f>VLOOKUP(A238,#REF!,7,FALSE)</f>
        <v>#REF!</v>
      </c>
      <c r="F238" s="238" t="str">
        <f t="shared" si="30"/>
        <v>PR.IP-31</v>
      </c>
      <c r="G238" s="238" t="e">
        <f t="shared" si="31"/>
        <v>#REF!</v>
      </c>
    </row>
    <row r="239" spans="1:7" x14ac:dyDescent="0.25">
      <c r="A239" t="s">
        <v>84</v>
      </c>
      <c r="B239" s="226">
        <v>1</v>
      </c>
      <c r="C239" t="s">
        <v>1376</v>
      </c>
      <c r="D239" t="s">
        <v>1414</v>
      </c>
      <c r="E239" s="226" t="e">
        <f>VLOOKUP(A239,#REF!,7,FALSE)</f>
        <v>#REF!</v>
      </c>
      <c r="F239" s="238" t="str">
        <f t="shared" si="30"/>
        <v>PR.DS-31</v>
      </c>
      <c r="G239" s="238" t="e">
        <f t="shared" si="31"/>
        <v>#REF!</v>
      </c>
    </row>
    <row r="240" spans="1:7" x14ac:dyDescent="0.25">
      <c r="A240" t="s">
        <v>84</v>
      </c>
      <c r="B240" s="226">
        <v>1</v>
      </c>
      <c r="C240" t="s">
        <v>1376</v>
      </c>
      <c r="D240" t="s">
        <v>1418</v>
      </c>
      <c r="E240" s="226" t="e">
        <f>VLOOKUP(A240,#REF!,7,FALSE)</f>
        <v>#REF!</v>
      </c>
      <c r="F240" s="238" t="str">
        <f t="shared" si="30"/>
        <v>PR.IP-31</v>
      </c>
      <c r="G240" s="238" t="e">
        <f t="shared" si="31"/>
        <v>#REF!</v>
      </c>
    </row>
    <row r="241" spans="1:7" x14ac:dyDescent="0.25">
      <c r="A241" t="s">
        <v>84</v>
      </c>
      <c r="B241" s="226">
        <v>1</v>
      </c>
      <c r="C241" t="s">
        <v>1376</v>
      </c>
      <c r="D241" t="s">
        <v>1430</v>
      </c>
      <c r="E241" s="226" t="e">
        <f>VLOOKUP(A241,#REF!,7,FALSE)</f>
        <v>#REF!</v>
      </c>
      <c r="F241" s="238" t="str">
        <f t="shared" si="30"/>
        <v>PR.MA-11</v>
      </c>
      <c r="G241" s="238" t="e">
        <f t="shared" si="31"/>
        <v>#REF!</v>
      </c>
    </row>
    <row r="242" spans="1:7" x14ac:dyDescent="0.25">
      <c r="A242" t="s">
        <v>86</v>
      </c>
      <c r="B242" s="226">
        <v>2</v>
      </c>
      <c r="C242" t="s">
        <v>1376</v>
      </c>
      <c r="D242" t="s">
        <v>1414</v>
      </c>
      <c r="E242" s="226" t="e">
        <f>VLOOKUP(A242,#REF!,7,FALSE)</f>
        <v>#REF!</v>
      </c>
      <c r="F242" s="238" t="str">
        <f t="shared" si="30"/>
        <v>PR.DS-32</v>
      </c>
      <c r="G242" s="238" t="e">
        <f t="shared" si="31"/>
        <v>#REF!</v>
      </c>
    </row>
    <row r="243" spans="1:7" x14ac:dyDescent="0.25">
      <c r="A243" t="s">
        <v>86</v>
      </c>
      <c r="B243" s="226">
        <v>2</v>
      </c>
      <c r="C243" t="s">
        <v>1376</v>
      </c>
      <c r="D243" t="s">
        <v>1416</v>
      </c>
      <c r="E243" s="226" t="e">
        <f>VLOOKUP(A243,#REF!,7,FALSE)</f>
        <v>#REF!</v>
      </c>
      <c r="F243" s="238" t="str">
        <f t="shared" si="30"/>
        <v>PR.DS-72</v>
      </c>
      <c r="G243" s="238" t="e">
        <f t="shared" si="31"/>
        <v>#REF!</v>
      </c>
    </row>
    <row r="244" spans="1:7" x14ac:dyDescent="0.25">
      <c r="A244" t="s">
        <v>86</v>
      </c>
      <c r="B244" s="226">
        <v>2</v>
      </c>
      <c r="C244" t="s">
        <v>1376</v>
      </c>
      <c r="D244" t="s">
        <v>1418</v>
      </c>
      <c r="E244" s="226" t="e">
        <f>VLOOKUP(A244,#REF!,7,FALSE)</f>
        <v>#REF!</v>
      </c>
      <c r="F244" s="238" t="str">
        <f t="shared" si="30"/>
        <v>PR.IP-32</v>
      </c>
      <c r="G244" s="238" t="e">
        <f t="shared" si="31"/>
        <v>#REF!</v>
      </c>
    </row>
    <row r="245" spans="1:7" x14ac:dyDescent="0.25">
      <c r="A245" t="s">
        <v>88</v>
      </c>
      <c r="B245" s="226">
        <v>2</v>
      </c>
      <c r="C245" t="s">
        <v>1376</v>
      </c>
      <c r="D245" t="s">
        <v>1414</v>
      </c>
      <c r="E245" s="226" t="e">
        <f>VLOOKUP(A245,#REF!,7,FALSE)</f>
        <v>#REF!</v>
      </c>
      <c r="F245" s="238" t="str">
        <f t="shared" si="30"/>
        <v>PR.DS-32</v>
      </c>
      <c r="G245" s="238" t="e">
        <f t="shared" si="31"/>
        <v>#REF!</v>
      </c>
    </row>
    <row r="246" spans="1:7" x14ac:dyDescent="0.25">
      <c r="A246" t="s">
        <v>88</v>
      </c>
      <c r="B246" s="226">
        <v>2</v>
      </c>
      <c r="C246" t="s">
        <v>1376</v>
      </c>
      <c r="D246" t="s">
        <v>1431</v>
      </c>
      <c r="E246" s="226" t="e">
        <f>VLOOKUP(A246,#REF!,7,FALSE)</f>
        <v>#REF!</v>
      </c>
      <c r="F246" s="238" t="str">
        <f t="shared" si="30"/>
        <v>PR.IP-22</v>
      </c>
      <c r="G246" s="238" t="e">
        <f t="shared" si="31"/>
        <v>#REF!</v>
      </c>
    </row>
    <row r="247" spans="1:7" x14ac:dyDescent="0.25">
      <c r="A247" t="s">
        <v>88</v>
      </c>
      <c r="B247" s="226">
        <v>2</v>
      </c>
      <c r="C247" t="s">
        <v>1376</v>
      </c>
      <c r="D247" t="s">
        <v>1418</v>
      </c>
      <c r="E247" s="226" t="e">
        <f>VLOOKUP(A247,#REF!,7,FALSE)</f>
        <v>#REF!</v>
      </c>
      <c r="F247" s="238" t="str">
        <f t="shared" si="30"/>
        <v>PR.IP-32</v>
      </c>
      <c r="G247" s="238" t="e">
        <f t="shared" si="31"/>
        <v>#REF!</v>
      </c>
    </row>
    <row r="248" spans="1:7" x14ac:dyDescent="0.25">
      <c r="A248" t="s">
        <v>88</v>
      </c>
      <c r="B248" s="226">
        <v>2</v>
      </c>
      <c r="C248" t="s">
        <v>1376</v>
      </c>
      <c r="D248" t="s">
        <v>1427</v>
      </c>
      <c r="E248" s="226" t="e">
        <f>VLOOKUP(A248,#REF!,7,FALSE)</f>
        <v>#REF!</v>
      </c>
      <c r="F248" s="238" t="str">
        <f t="shared" si="30"/>
        <v>PR.IP-62</v>
      </c>
      <c r="G248" s="238" t="e">
        <f t="shared" si="31"/>
        <v>#REF!</v>
      </c>
    </row>
    <row r="249" spans="1:7" x14ac:dyDescent="0.25">
      <c r="A249" t="s">
        <v>90</v>
      </c>
      <c r="B249" s="226">
        <v>3</v>
      </c>
      <c r="C249" t="s">
        <v>1376</v>
      </c>
      <c r="D249" t="s">
        <v>1416</v>
      </c>
      <c r="E249" s="226" t="e">
        <f>VLOOKUP(A249,#REF!,7,FALSE)</f>
        <v>#REF!</v>
      </c>
      <c r="F249" s="238" t="str">
        <f t="shared" si="30"/>
        <v>PR.DS-73</v>
      </c>
      <c r="G249" s="238" t="e">
        <f t="shared" si="31"/>
        <v>#REF!</v>
      </c>
    </row>
    <row r="250" spans="1:7" x14ac:dyDescent="0.25">
      <c r="A250" t="s">
        <v>90</v>
      </c>
      <c r="B250" s="226">
        <v>3</v>
      </c>
      <c r="C250" t="s">
        <v>1376</v>
      </c>
      <c r="D250" t="s">
        <v>1418</v>
      </c>
      <c r="E250" s="226" t="e">
        <f>VLOOKUP(A250,#REF!,7,FALSE)</f>
        <v>#REF!</v>
      </c>
      <c r="F250" s="238" t="str">
        <f t="shared" si="30"/>
        <v>PR.IP-33</v>
      </c>
      <c r="G250" s="238" t="e">
        <f t="shared" si="31"/>
        <v>#REF!</v>
      </c>
    </row>
    <row r="251" spans="1:7" x14ac:dyDescent="0.25">
      <c r="A251" t="s">
        <v>91</v>
      </c>
      <c r="B251" s="226">
        <v>3</v>
      </c>
      <c r="C251" t="s">
        <v>1376</v>
      </c>
      <c r="D251" t="s">
        <v>1414</v>
      </c>
      <c r="E251" s="226" t="e">
        <f>VLOOKUP(A251,#REF!,7,FALSE)</f>
        <v>#REF!</v>
      </c>
      <c r="F251" s="238" t="str">
        <f t="shared" si="30"/>
        <v>PR.DS-33</v>
      </c>
      <c r="G251" s="238" t="e">
        <f t="shared" si="31"/>
        <v>#REF!</v>
      </c>
    </row>
    <row r="252" spans="1:7" x14ac:dyDescent="0.25">
      <c r="A252" t="s">
        <v>91</v>
      </c>
      <c r="B252" s="226">
        <v>3</v>
      </c>
      <c r="C252" t="s">
        <v>1376</v>
      </c>
      <c r="D252" t="s">
        <v>1418</v>
      </c>
      <c r="E252" s="226" t="e">
        <f>VLOOKUP(A252,#REF!,7,FALSE)</f>
        <v>#REF!</v>
      </c>
      <c r="F252" s="238" t="str">
        <f t="shared" si="30"/>
        <v>PR.IP-33</v>
      </c>
      <c r="G252" s="238" t="e">
        <f t="shared" si="31"/>
        <v>#REF!</v>
      </c>
    </row>
    <row r="253" spans="1:7" x14ac:dyDescent="0.25">
      <c r="A253" t="s">
        <v>91</v>
      </c>
      <c r="B253" s="226">
        <v>3</v>
      </c>
      <c r="C253" t="s">
        <v>1376</v>
      </c>
      <c r="D253" t="s">
        <v>1430</v>
      </c>
      <c r="E253" s="226" t="e">
        <f>VLOOKUP(A253,#REF!,7,FALSE)</f>
        <v>#REF!</v>
      </c>
      <c r="F253" s="238" t="str">
        <f t="shared" si="30"/>
        <v>PR.MA-13</v>
      </c>
      <c r="G253" s="238" t="e">
        <f t="shared" si="31"/>
        <v>#REF!</v>
      </c>
    </row>
    <row r="254" spans="1:7" x14ac:dyDescent="0.25">
      <c r="A254" t="s">
        <v>93</v>
      </c>
      <c r="B254" s="226">
        <v>2</v>
      </c>
      <c r="C254" t="s">
        <v>1376</v>
      </c>
      <c r="D254" t="s">
        <v>1414</v>
      </c>
      <c r="E254" s="226" t="e">
        <f>VLOOKUP(A254,#REF!,7,FALSE)</f>
        <v>#REF!</v>
      </c>
      <c r="F254" s="238" t="str">
        <f t="shared" si="30"/>
        <v>PR.DS-32</v>
      </c>
      <c r="G254" s="238" t="e">
        <f t="shared" si="31"/>
        <v>#REF!</v>
      </c>
    </row>
    <row r="255" spans="1:7" x14ac:dyDescent="0.25">
      <c r="A255" t="s">
        <v>93</v>
      </c>
      <c r="B255" s="226">
        <v>2</v>
      </c>
      <c r="C255" t="s">
        <v>1376</v>
      </c>
      <c r="D255" t="s">
        <v>1418</v>
      </c>
      <c r="E255" s="226" t="e">
        <f>VLOOKUP(A255,#REF!,7,FALSE)</f>
        <v>#REF!</v>
      </c>
      <c r="F255" s="238" t="str">
        <f t="shared" si="30"/>
        <v>PR.IP-32</v>
      </c>
      <c r="G255" s="238" t="e">
        <f t="shared" si="31"/>
        <v>#REF!</v>
      </c>
    </row>
    <row r="256" spans="1:7" x14ac:dyDescent="0.25">
      <c r="A256" t="s">
        <v>95</v>
      </c>
      <c r="B256" s="226">
        <v>2</v>
      </c>
      <c r="C256" t="s">
        <v>1376</v>
      </c>
      <c r="D256" t="s">
        <v>1414</v>
      </c>
      <c r="E256" s="226" t="e">
        <f>VLOOKUP(A256,#REF!,7,FALSE)</f>
        <v>#REF!</v>
      </c>
      <c r="F256" s="238" t="str">
        <f t="shared" si="30"/>
        <v>PR.DS-32</v>
      </c>
      <c r="G256" s="238" t="e">
        <f t="shared" si="31"/>
        <v>#REF!</v>
      </c>
    </row>
    <row r="257" spans="1:7" x14ac:dyDescent="0.25">
      <c r="A257" t="s">
        <v>95</v>
      </c>
      <c r="B257" s="226">
        <v>2</v>
      </c>
      <c r="C257" t="s">
        <v>1376</v>
      </c>
      <c r="D257" t="s">
        <v>1430</v>
      </c>
      <c r="E257" s="226" t="e">
        <f>VLOOKUP(A257,#REF!,7,FALSE)</f>
        <v>#REF!</v>
      </c>
      <c r="F257" s="238" t="str">
        <f t="shared" si="30"/>
        <v>PR.MA-12</v>
      </c>
      <c r="G257" s="238" t="e">
        <f t="shared" si="31"/>
        <v>#REF!</v>
      </c>
    </row>
    <row r="258" spans="1:7" x14ac:dyDescent="0.25">
      <c r="A258" t="s">
        <v>97</v>
      </c>
      <c r="B258" s="226">
        <v>3</v>
      </c>
      <c r="C258" t="s">
        <v>1376</v>
      </c>
      <c r="D258" t="s">
        <v>1414</v>
      </c>
      <c r="E258" s="226" t="e">
        <f>VLOOKUP(A258,#REF!,7,FALSE)</f>
        <v>#REF!</v>
      </c>
      <c r="F258" s="238" t="str">
        <f t="shared" si="30"/>
        <v>PR.DS-33</v>
      </c>
      <c r="G258" s="238" t="e">
        <f t="shared" si="31"/>
        <v>#REF!</v>
      </c>
    </row>
    <row r="259" spans="1:7" x14ac:dyDescent="0.25">
      <c r="A259" t="s">
        <v>97</v>
      </c>
      <c r="B259" s="226">
        <v>3</v>
      </c>
      <c r="C259" t="s">
        <v>1376</v>
      </c>
      <c r="D259" t="s">
        <v>1418</v>
      </c>
      <c r="E259" s="226" t="e">
        <f>VLOOKUP(A259,#REF!,7,FALSE)</f>
        <v>#REF!</v>
      </c>
      <c r="F259" s="238" t="str">
        <f t="shared" ref="F259:F322" si="32">CONCATENATE($D259,$B259)</f>
        <v>PR.IP-33</v>
      </c>
      <c r="G259" s="238" t="e">
        <f t="shared" ref="G259:G322" si="33">_xlfn.IFNA(CONCATENATE(F259,$E259),CONCATENATE(F259,$E259,0))</f>
        <v>#REF!</v>
      </c>
    </row>
    <row r="260" spans="1:7" x14ac:dyDescent="0.25">
      <c r="A260" t="s">
        <v>97</v>
      </c>
      <c r="B260" s="226">
        <v>3</v>
      </c>
      <c r="C260" t="s">
        <v>1376</v>
      </c>
      <c r="D260" t="s">
        <v>1432</v>
      </c>
      <c r="E260" s="226" t="e">
        <f>VLOOKUP(A260,#REF!,7,FALSE)</f>
        <v>#REF!</v>
      </c>
      <c r="F260" s="238" t="str">
        <f t="shared" si="32"/>
        <v>PR.IP-53</v>
      </c>
      <c r="G260" s="238" t="e">
        <f t="shared" si="33"/>
        <v>#REF!</v>
      </c>
    </row>
    <row r="261" spans="1:7" x14ac:dyDescent="0.25">
      <c r="A261" t="s">
        <v>99</v>
      </c>
      <c r="B261" s="226">
        <v>3</v>
      </c>
      <c r="C261" t="s">
        <v>383</v>
      </c>
      <c r="D261" t="s">
        <v>1403</v>
      </c>
      <c r="E261" s="226" t="e">
        <f>VLOOKUP(A261,#REF!,7,FALSE)</f>
        <v>#REF!</v>
      </c>
      <c r="F261" s="238" t="str">
        <f t="shared" si="32"/>
        <v>ID.AM-63</v>
      </c>
      <c r="G261" s="238" t="e">
        <f t="shared" si="33"/>
        <v>#REF!</v>
      </c>
    </row>
    <row r="262" spans="1:7" x14ac:dyDescent="0.25">
      <c r="A262" t="s">
        <v>99</v>
      </c>
      <c r="B262" s="226">
        <v>3</v>
      </c>
      <c r="C262" t="s">
        <v>383</v>
      </c>
      <c r="D262" t="s">
        <v>1404</v>
      </c>
      <c r="E262" s="226" t="e">
        <f>VLOOKUP(A262,#REF!,7,FALSE)</f>
        <v>#REF!</v>
      </c>
      <c r="F262" s="238" t="str">
        <f t="shared" si="32"/>
        <v>ID.GV-23</v>
      </c>
      <c r="G262" s="238" t="e">
        <f t="shared" si="33"/>
        <v>#REF!</v>
      </c>
    </row>
    <row r="263" spans="1:7" x14ac:dyDescent="0.25">
      <c r="A263" t="s">
        <v>100</v>
      </c>
      <c r="B263" s="226">
        <v>3</v>
      </c>
      <c r="C263" t="s">
        <v>1376</v>
      </c>
      <c r="D263" t="s">
        <v>1405</v>
      </c>
      <c r="E263" s="226" t="e">
        <f>VLOOKUP(A263,#REF!,7,FALSE)</f>
        <v>#REF!</v>
      </c>
      <c r="F263" s="238" t="str">
        <f t="shared" si="32"/>
        <v>PR.IP-83</v>
      </c>
      <c r="G263" s="238" t="e">
        <f t="shared" si="33"/>
        <v>#REF!</v>
      </c>
    </row>
    <row r="264" spans="1:7" x14ac:dyDescent="0.25">
      <c r="A264" t="s">
        <v>299</v>
      </c>
      <c r="B264" s="226">
        <v>1</v>
      </c>
      <c r="C264" t="s">
        <v>383</v>
      </c>
      <c r="D264" t="s">
        <v>1433</v>
      </c>
      <c r="E264" s="226" t="e">
        <f>VLOOKUP(A264,#REF!,7,FALSE)</f>
        <v>#REF!</v>
      </c>
      <c r="F264" s="238" t="str">
        <f t="shared" si="32"/>
        <v>ID.BE-21</v>
      </c>
      <c r="G264" s="238" t="e">
        <f t="shared" si="33"/>
        <v>#REF!</v>
      </c>
    </row>
    <row r="265" spans="1:7" x14ac:dyDescent="0.25">
      <c r="A265" t="s">
        <v>299</v>
      </c>
      <c r="B265" s="226">
        <v>1</v>
      </c>
      <c r="C265" t="s">
        <v>383</v>
      </c>
      <c r="D265" t="s">
        <v>1425</v>
      </c>
      <c r="E265" s="226" t="e">
        <f>VLOOKUP(A265,#REF!,7,FALSE)</f>
        <v>#REF!</v>
      </c>
      <c r="F265" s="238" t="str">
        <f t="shared" si="32"/>
        <v>ID.BE-41</v>
      </c>
      <c r="G265" s="238" t="e">
        <f t="shared" si="33"/>
        <v>#REF!</v>
      </c>
    </row>
    <row r="266" spans="1:7" x14ac:dyDescent="0.25">
      <c r="A266" t="s">
        <v>300</v>
      </c>
      <c r="B266" s="226">
        <v>1</v>
      </c>
      <c r="C266" t="s">
        <v>383</v>
      </c>
      <c r="D266" t="s">
        <v>1428</v>
      </c>
      <c r="E266" s="226" t="e">
        <f>VLOOKUP(A266,#REF!,7,FALSE)</f>
        <v>#REF!</v>
      </c>
      <c r="F266" s="238" t="str">
        <f t="shared" si="32"/>
        <v>ID.AM-31</v>
      </c>
      <c r="G266" s="238" t="e">
        <f t="shared" si="33"/>
        <v>#REF!</v>
      </c>
    </row>
    <row r="267" spans="1:7" x14ac:dyDescent="0.25">
      <c r="A267" t="s">
        <v>300</v>
      </c>
      <c r="B267" s="226">
        <v>1</v>
      </c>
      <c r="C267" t="s">
        <v>383</v>
      </c>
      <c r="D267" t="s">
        <v>1425</v>
      </c>
      <c r="E267" s="226" t="e">
        <f>VLOOKUP(A267,#REF!,7,FALSE)</f>
        <v>#REF!</v>
      </c>
      <c r="F267" s="238" t="str">
        <f t="shared" si="32"/>
        <v>ID.BE-41</v>
      </c>
      <c r="G267" s="238" t="e">
        <f t="shared" si="33"/>
        <v>#REF!</v>
      </c>
    </row>
    <row r="268" spans="1:7" x14ac:dyDescent="0.25">
      <c r="A268" t="s">
        <v>301</v>
      </c>
      <c r="B268" s="226">
        <v>1</v>
      </c>
      <c r="C268" t="s">
        <v>383</v>
      </c>
      <c r="D268" t="s">
        <v>1425</v>
      </c>
      <c r="E268" s="226" t="e">
        <f>VLOOKUP(A268,#REF!,7,FALSE)</f>
        <v>#REF!</v>
      </c>
      <c r="F268" s="238" t="str">
        <f t="shared" si="32"/>
        <v>ID.BE-41</v>
      </c>
      <c r="G268" s="238" t="e">
        <f t="shared" si="33"/>
        <v>#REF!</v>
      </c>
    </row>
    <row r="269" spans="1:7" x14ac:dyDescent="0.25">
      <c r="A269" t="s">
        <v>302</v>
      </c>
      <c r="B269" s="226">
        <v>1</v>
      </c>
      <c r="C269" t="s">
        <v>383</v>
      </c>
      <c r="D269" t="s">
        <v>1422</v>
      </c>
      <c r="E269" s="226" t="e">
        <f>VLOOKUP(A269,#REF!,7,FALSE)</f>
        <v>#REF!</v>
      </c>
      <c r="F269" s="238" t="str">
        <f t="shared" si="32"/>
        <v>ID.AM-11</v>
      </c>
      <c r="G269" s="238" t="e">
        <f t="shared" si="33"/>
        <v>#REF!</v>
      </c>
    </row>
    <row r="270" spans="1:7" x14ac:dyDescent="0.25">
      <c r="A270" t="s">
        <v>302</v>
      </c>
      <c r="B270" s="226">
        <v>1</v>
      </c>
      <c r="C270" t="s">
        <v>383</v>
      </c>
      <c r="D270" t="s">
        <v>1425</v>
      </c>
      <c r="E270" s="226" t="e">
        <f>VLOOKUP(A270,#REF!,7,FALSE)</f>
        <v>#REF!</v>
      </c>
      <c r="F270" s="238" t="str">
        <f t="shared" si="32"/>
        <v>ID.BE-41</v>
      </c>
      <c r="G270" s="238" t="e">
        <f t="shared" si="33"/>
        <v>#REF!</v>
      </c>
    </row>
    <row r="271" spans="1:7" x14ac:dyDescent="0.25">
      <c r="A271" t="s">
        <v>303</v>
      </c>
      <c r="B271" s="226">
        <v>2</v>
      </c>
      <c r="C271" t="s">
        <v>383</v>
      </c>
      <c r="D271" t="s">
        <v>1423</v>
      </c>
      <c r="E271" s="226" t="e">
        <f>VLOOKUP(A271,#REF!,7,FALSE)</f>
        <v>#REF!</v>
      </c>
      <c r="F271" s="238" t="str">
        <f t="shared" si="32"/>
        <v>ID.AM-22</v>
      </c>
      <c r="G271" s="238" t="e">
        <f t="shared" si="33"/>
        <v>#REF!</v>
      </c>
    </row>
    <row r="272" spans="1:7" x14ac:dyDescent="0.25">
      <c r="A272" t="s">
        <v>303</v>
      </c>
      <c r="B272" s="226">
        <v>2</v>
      </c>
      <c r="C272" t="s">
        <v>383</v>
      </c>
      <c r="D272" t="s">
        <v>1425</v>
      </c>
      <c r="E272" s="226" t="e">
        <f>VLOOKUP(A272,#REF!,7,FALSE)</f>
        <v>#REF!</v>
      </c>
      <c r="F272" s="238" t="str">
        <f t="shared" si="32"/>
        <v>ID.BE-42</v>
      </c>
      <c r="G272" s="238" t="e">
        <f t="shared" si="33"/>
        <v>#REF!</v>
      </c>
    </row>
    <row r="273" spans="1:7" x14ac:dyDescent="0.25">
      <c r="A273" t="s">
        <v>304</v>
      </c>
      <c r="B273" s="226">
        <v>2</v>
      </c>
      <c r="C273" t="s">
        <v>383</v>
      </c>
      <c r="D273" t="s">
        <v>1434</v>
      </c>
      <c r="E273" s="226" t="e">
        <f>VLOOKUP(A273,#REF!,7,FALSE)</f>
        <v>#REF!</v>
      </c>
      <c r="F273" s="238" t="str">
        <f t="shared" si="32"/>
        <v>ID.AM-42</v>
      </c>
      <c r="G273" s="238" t="e">
        <f t="shared" si="33"/>
        <v>#REF!</v>
      </c>
    </row>
    <row r="274" spans="1:7" x14ac:dyDescent="0.25">
      <c r="A274" t="s">
        <v>304</v>
      </c>
      <c r="B274" s="226">
        <v>2</v>
      </c>
      <c r="C274" t="s">
        <v>383</v>
      </c>
      <c r="D274" t="s">
        <v>1435</v>
      </c>
      <c r="E274" s="226" t="e">
        <f>VLOOKUP(A274,#REF!,7,FALSE)</f>
        <v>#REF!</v>
      </c>
      <c r="F274" s="238" t="str">
        <f t="shared" si="32"/>
        <v>ID.BE-12</v>
      </c>
      <c r="G274" s="238" t="e">
        <f t="shared" si="33"/>
        <v>#REF!</v>
      </c>
    </row>
    <row r="275" spans="1:7" x14ac:dyDescent="0.25">
      <c r="A275" t="s">
        <v>304</v>
      </c>
      <c r="B275" s="226">
        <v>2</v>
      </c>
      <c r="C275" t="s">
        <v>383</v>
      </c>
      <c r="D275" t="s">
        <v>1425</v>
      </c>
      <c r="E275" s="226" t="e">
        <f>VLOOKUP(A275,#REF!,7,FALSE)</f>
        <v>#REF!</v>
      </c>
      <c r="F275" s="238" t="str">
        <f t="shared" si="32"/>
        <v>ID.BE-42</v>
      </c>
      <c r="G275" s="238" t="e">
        <f t="shared" si="33"/>
        <v>#REF!</v>
      </c>
    </row>
    <row r="276" spans="1:7" x14ac:dyDescent="0.25">
      <c r="A276" t="s">
        <v>304</v>
      </c>
      <c r="B276" s="226">
        <v>2</v>
      </c>
      <c r="C276" t="s">
        <v>383</v>
      </c>
      <c r="D276" t="s">
        <v>1417</v>
      </c>
      <c r="E276" s="226" t="e">
        <f>VLOOKUP(A276,#REF!,7,FALSE)</f>
        <v>#REF!</v>
      </c>
      <c r="F276" s="238" t="str">
        <f t="shared" si="32"/>
        <v>ID.SC-22</v>
      </c>
      <c r="G276" s="238" t="e">
        <f t="shared" si="33"/>
        <v>#REF!</v>
      </c>
    </row>
    <row r="277" spans="1:7" x14ac:dyDescent="0.25">
      <c r="A277" t="s">
        <v>305</v>
      </c>
      <c r="B277" s="226">
        <v>2</v>
      </c>
      <c r="C277" t="s">
        <v>383</v>
      </c>
      <c r="D277" t="s">
        <v>1425</v>
      </c>
      <c r="E277" s="226" t="e">
        <f>VLOOKUP(A277,#REF!,7,FALSE)</f>
        <v>#REF!</v>
      </c>
      <c r="F277" s="238" t="str">
        <f t="shared" si="32"/>
        <v>ID.BE-42</v>
      </c>
      <c r="G277" s="238" t="e">
        <f t="shared" si="33"/>
        <v>#REF!</v>
      </c>
    </row>
    <row r="278" spans="1:7" x14ac:dyDescent="0.25">
      <c r="A278" t="s">
        <v>306</v>
      </c>
      <c r="B278" s="226">
        <v>3</v>
      </c>
      <c r="C278" t="s">
        <v>383</v>
      </c>
      <c r="D278" t="s">
        <v>1433</v>
      </c>
      <c r="E278" s="226" t="e">
        <f>VLOOKUP(A278,#REF!,7,FALSE)</f>
        <v>#REF!</v>
      </c>
      <c r="F278" s="238" t="str">
        <f t="shared" si="32"/>
        <v>ID.BE-23</v>
      </c>
      <c r="G278" s="238" t="e">
        <f t="shared" si="33"/>
        <v>#REF!</v>
      </c>
    </row>
    <row r="279" spans="1:7" x14ac:dyDescent="0.25">
      <c r="A279" t="s">
        <v>306</v>
      </c>
      <c r="B279" s="226">
        <v>3</v>
      </c>
      <c r="C279" t="s">
        <v>383</v>
      </c>
      <c r="D279" t="s">
        <v>1425</v>
      </c>
      <c r="E279" s="226" t="e">
        <f>VLOOKUP(A279,#REF!,7,FALSE)</f>
        <v>#REF!</v>
      </c>
      <c r="F279" s="238" t="str">
        <f t="shared" si="32"/>
        <v>ID.BE-43</v>
      </c>
      <c r="G279" s="238" t="e">
        <f t="shared" si="33"/>
        <v>#REF!</v>
      </c>
    </row>
    <row r="280" spans="1:7" x14ac:dyDescent="0.25">
      <c r="A280" t="s">
        <v>307</v>
      </c>
      <c r="B280" s="226">
        <v>1</v>
      </c>
      <c r="C280" t="s">
        <v>383</v>
      </c>
      <c r="D280" t="s">
        <v>1422</v>
      </c>
      <c r="E280" s="226" t="e">
        <f>VLOOKUP(A280,#REF!,7,FALSE)</f>
        <v>#REF!</v>
      </c>
      <c r="F280" s="238" t="str">
        <f t="shared" si="32"/>
        <v>ID.AM-11</v>
      </c>
      <c r="G280" s="238" t="e">
        <f t="shared" si="33"/>
        <v>#REF!</v>
      </c>
    </row>
    <row r="281" spans="1:7" x14ac:dyDescent="0.25">
      <c r="A281" t="s">
        <v>307</v>
      </c>
      <c r="B281" s="226">
        <v>1</v>
      </c>
      <c r="C281" t="s">
        <v>383</v>
      </c>
      <c r="D281" t="s">
        <v>1423</v>
      </c>
      <c r="E281" s="226" t="e">
        <f>VLOOKUP(A281,#REF!,7,FALSE)</f>
        <v>#REF!</v>
      </c>
      <c r="F281" s="238" t="str">
        <f t="shared" si="32"/>
        <v>ID.AM-21</v>
      </c>
      <c r="G281" s="238" t="e">
        <f t="shared" si="33"/>
        <v>#REF!</v>
      </c>
    </row>
    <row r="282" spans="1:7" x14ac:dyDescent="0.25">
      <c r="A282" t="s">
        <v>307</v>
      </c>
      <c r="B282" s="226">
        <v>1</v>
      </c>
      <c r="C282" t="s">
        <v>383</v>
      </c>
      <c r="D282" t="s">
        <v>1428</v>
      </c>
      <c r="E282" s="226" t="e">
        <f>VLOOKUP(A282,#REF!,7,FALSE)</f>
        <v>#REF!</v>
      </c>
      <c r="F282" s="238" t="str">
        <f t="shared" si="32"/>
        <v>ID.AM-31</v>
      </c>
      <c r="G282" s="238" t="e">
        <f t="shared" si="33"/>
        <v>#REF!</v>
      </c>
    </row>
    <row r="283" spans="1:7" x14ac:dyDescent="0.25">
      <c r="A283" t="s">
        <v>307</v>
      </c>
      <c r="B283" s="226">
        <v>1</v>
      </c>
      <c r="C283" t="s">
        <v>383</v>
      </c>
      <c r="D283" t="s">
        <v>1434</v>
      </c>
      <c r="E283" s="226" t="e">
        <f>VLOOKUP(A283,#REF!,7,FALSE)</f>
        <v>#REF!</v>
      </c>
      <c r="F283" s="238" t="str">
        <f t="shared" si="32"/>
        <v>ID.AM-41</v>
      </c>
      <c r="G283" s="238" t="e">
        <f t="shared" si="33"/>
        <v>#REF!</v>
      </c>
    </row>
    <row r="284" spans="1:7" x14ac:dyDescent="0.25">
      <c r="A284" t="s">
        <v>307</v>
      </c>
      <c r="B284" s="226">
        <v>1</v>
      </c>
      <c r="C284" t="s">
        <v>383</v>
      </c>
      <c r="D284" t="s">
        <v>1425</v>
      </c>
      <c r="E284" s="226" t="e">
        <f>VLOOKUP(A284,#REF!,7,FALSE)</f>
        <v>#REF!</v>
      </c>
      <c r="F284" s="238" t="str">
        <f t="shared" si="32"/>
        <v>ID.BE-41</v>
      </c>
      <c r="G284" s="238" t="e">
        <f t="shared" si="33"/>
        <v>#REF!</v>
      </c>
    </row>
    <row r="285" spans="1:7" x14ac:dyDescent="0.25">
      <c r="A285" t="s">
        <v>307</v>
      </c>
      <c r="B285" s="226">
        <v>1</v>
      </c>
      <c r="C285" t="s">
        <v>383</v>
      </c>
      <c r="D285" t="s">
        <v>1436</v>
      </c>
      <c r="E285" s="226" t="e">
        <f>VLOOKUP(A285,#REF!,7,FALSE)</f>
        <v>#REF!</v>
      </c>
      <c r="F285" s="238" t="str">
        <f t="shared" si="32"/>
        <v>ID.GV-11</v>
      </c>
      <c r="G285" s="238" t="e">
        <f t="shared" si="33"/>
        <v>#REF!</v>
      </c>
    </row>
    <row r="286" spans="1:7" x14ac:dyDescent="0.25">
      <c r="A286" t="s">
        <v>307</v>
      </c>
      <c r="B286" s="226">
        <v>1</v>
      </c>
      <c r="C286" t="s">
        <v>383</v>
      </c>
      <c r="D286" t="s">
        <v>1437</v>
      </c>
      <c r="E286" s="226" t="e">
        <f>VLOOKUP(A286,#REF!,7,FALSE)</f>
        <v>#REF!</v>
      </c>
      <c r="F286" s="238" t="str">
        <f t="shared" si="32"/>
        <v>ID.SC-11</v>
      </c>
      <c r="G286" s="238" t="e">
        <f t="shared" si="33"/>
        <v>#REF!</v>
      </c>
    </row>
    <row r="287" spans="1:7" x14ac:dyDescent="0.25">
      <c r="A287" t="s">
        <v>308</v>
      </c>
      <c r="B287" s="226">
        <v>1</v>
      </c>
      <c r="C287" t="s">
        <v>383</v>
      </c>
      <c r="D287" t="s">
        <v>1422</v>
      </c>
      <c r="E287" s="226" t="e">
        <f>VLOOKUP(A287,#REF!,7,FALSE)</f>
        <v>#REF!</v>
      </c>
      <c r="F287" s="238" t="str">
        <f t="shared" si="32"/>
        <v>ID.AM-11</v>
      </c>
      <c r="G287" s="238" t="e">
        <f t="shared" si="33"/>
        <v>#REF!</v>
      </c>
    </row>
    <row r="288" spans="1:7" x14ac:dyDescent="0.25">
      <c r="A288" t="s">
        <v>308</v>
      </c>
      <c r="B288" s="226">
        <v>1</v>
      </c>
      <c r="C288" t="s">
        <v>383</v>
      </c>
      <c r="D288" t="s">
        <v>1423</v>
      </c>
      <c r="E288" s="226" t="e">
        <f>VLOOKUP(A288,#REF!,7,FALSE)</f>
        <v>#REF!</v>
      </c>
      <c r="F288" s="238" t="str">
        <f t="shared" si="32"/>
        <v>ID.AM-21</v>
      </c>
      <c r="G288" s="238" t="e">
        <f t="shared" si="33"/>
        <v>#REF!</v>
      </c>
    </row>
    <row r="289" spans="1:7" x14ac:dyDescent="0.25">
      <c r="A289" t="s">
        <v>308</v>
      </c>
      <c r="B289" s="226">
        <v>1</v>
      </c>
      <c r="C289" t="s">
        <v>383</v>
      </c>
      <c r="D289" t="s">
        <v>1428</v>
      </c>
      <c r="E289" s="226" t="e">
        <f>VLOOKUP(A289,#REF!,7,FALSE)</f>
        <v>#REF!</v>
      </c>
      <c r="F289" s="238" t="str">
        <f t="shared" si="32"/>
        <v>ID.AM-31</v>
      </c>
      <c r="G289" s="238" t="e">
        <f t="shared" si="33"/>
        <v>#REF!</v>
      </c>
    </row>
    <row r="290" spans="1:7" x14ac:dyDescent="0.25">
      <c r="A290" t="s">
        <v>308</v>
      </c>
      <c r="B290" s="226">
        <v>1</v>
      </c>
      <c r="C290" t="s">
        <v>383</v>
      </c>
      <c r="D290" t="s">
        <v>1434</v>
      </c>
      <c r="E290" s="226" t="e">
        <f>VLOOKUP(A290,#REF!,7,FALSE)</f>
        <v>#REF!</v>
      </c>
      <c r="F290" s="238" t="str">
        <f t="shared" si="32"/>
        <v>ID.AM-41</v>
      </c>
      <c r="G290" s="238" t="e">
        <f t="shared" si="33"/>
        <v>#REF!</v>
      </c>
    </row>
    <row r="291" spans="1:7" x14ac:dyDescent="0.25">
      <c r="A291" t="s">
        <v>308</v>
      </c>
      <c r="B291" s="226">
        <v>1</v>
      </c>
      <c r="C291" t="s">
        <v>383</v>
      </c>
      <c r="D291" t="s">
        <v>1425</v>
      </c>
      <c r="E291" s="226" t="e">
        <f>VLOOKUP(A291,#REF!,7,FALSE)</f>
        <v>#REF!</v>
      </c>
      <c r="F291" s="238" t="str">
        <f t="shared" si="32"/>
        <v>ID.BE-41</v>
      </c>
      <c r="G291" s="238" t="e">
        <f t="shared" si="33"/>
        <v>#REF!</v>
      </c>
    </row>
    <row r="292" spans="1:7" x14ac:dyDescent="0.25">
      <c r="A292" t="s">
        <v>308</v>
      </c>
      <c r="B292" s="226">
        <v>1</v>
      </c>
      <c r="C292" t="s">
        <v>383</v>
      </c>
      <c r="D292" t="s">
        <v>1436</v>
      </c>
      <c r="E292" s="226" t="e">
        <f>VLOOKUP(A292,#REF!,7,FALSE)</f>
        <v>#REF!</v>
      </c>
      <c r="F292" s="238" t="str">
        <f t="shared" si="32"/>
        <v>ID.GV-11</v>
      </c>
      <c r="G292" s="238" t="e">
        <f t="shared" si="33"/>
        <v>#REF!</v>
      </c>
    </row>
    <row r="293" spans="1:7" x14ac:dyDescent="0.25">
      <c r="A293" t="s">
        <v>308</v>
      </c>
      <c r="B293" s="226">
        <v>1</v>
      </c>
      <c r="C293" t="s">
        <v>383</v>
      </c>
      <c r="D293" t="s">
        <v>1437</v>
      </c>
      <c r="E293" s="226" t="e">
        <f>VLOOKUP(A293,#REF!,7,FALSE)</f>
        <v>#REF!</v>
      </c>
      <c r="F293" s="238" t="str">
        <f t="shared" si="32"/>
        <v>ID.SC-11</v>
      </c>
      <c r="G293" s="238" t="e">
        <f t="shared" si="33"/>
        <v>#REF!</v>
      </c>
    </row>
    <row r="294" spans="1:7" x14ac:dyDescent="0.25">
      <c r="A294" t="s">
        <v>309</v>
      </c>
      <c r="B294" s="226">
        <v>2</v>
      </c>
      <c r="C294" t="s">
        <v>383</v>
      </c>
      <c r="D294" t="s">
        <v>1438</v>
      </c>
      <c r="E294" s="226" t="e">
        <f>VLOOKUP(A294,#REF!,7,FALSE)</f>
        <v>#REF!</v>
      </c>
      <c r="F294" s="238" t="str">
        <f t="shared" si="32"/>
        <v>ID.BE-32</v>
      </c>
      <c r="G294" s="238" t="e">
        <f t="shared" si="33"/>
        <v>#REF!</v>
      </c>
    </row>
    <row r="295" spans="1:7" x14ac:dyDescent="0.25">
      <c r="A295" t="s">
        <v>309</v>
      </c>
      <c r="B295" s="226">
        <v>2</v>
      </c>
      <c r="C295" t="s">
        <v>383</v>
      </c>
      <c r="D295" t="s">
        <v>1436</v>
      </c>
      <c r="E295" s="226" t="e">
        <f>VLOOKUP(A295,#REF!,7,FALSE)</f>
        <v>#REF!</v>
      </c>
      <c r="F295" s="238" t="str">
        <f t="shared" si="32"/>
        <v>ID.GV-12</v>
      </c>
      <c r="G295" s="238" t="e">
        <f t="shared" si="33"/>
        <v>#REF!</v>
      </c>
    </row>
    <row r="296" spans="1:7" x14ac:dyDescent="0.25">
      <c r="A296" t="s">
        <v>311</v>
      </c>
      <c r="B296" s="226">
        <v>2</v>
      </c>
      <c r="C296" t="s">
        <v>1376</v>
      </c>
      <c r="D296" t="s">
        <v>1439</v>
      </c>
      <c r="E296" s="226" t="e">
        <f>VLOOKUP(A296,#REF!,7,FALSE)</f>
        <v>#REF!</v>
      </c>
      <c r="F296" s="238" t="str">
        <f t="shared" si="32"/>
        <v>PR.AT-42</v>
      </c>
      <c r="G296" s="238" t="e">
        <f t="shared" si="33"/>
        <v>#REF!</v>
      </c>
    </row>
    <row r="297" spans="1:7" x14ac:dyDescent="0.25">
      <c r="A297" t="s">
        <v>312</v>
      </c>
      <c r="B297" s="226">
        <v>2</v>
      </c>
      <c r="C297" t="s">
        <v>383</v>
      </c>
      <c r="D297" t="s">
        <v>1438</v>
      </c>
      <c r="E297" s="226" t="e">
        <f>VLOOKUP(A297,#REF!,7,FALSE)</f>
        <v>#REF!</v>
      </c>
      <c r="F297" s="238" t="str">
        <f t="shared" si="32"/>
        <v>ID.BE-32</v>
      </c>
      <c r="G297" s="238" t="e">
        <f t="shared" si="33"/>
        <v>#REF!</v>
      </c>
    </row>
    <row r="298" spans="1:7" x14ac:dyDescent="0.25">
      <c r="A298" t="s">
        <v>313</v>
      </c>
      <c r="B298" s="226">
        <v>2</v>
      </c>
      <c r="C298" t="s">
        <v>383</v>
      </c>
      <c r="D298" t="s">
        <v>1440</v>
      </c>
      <c r="E298" s="226" t="e">
        <f>VLOOKUP(A298,#REF!,7,FALSE)</f>
        <v>#REF!</v>
      </c>
      <c r="F298" s="238" t="str">
        <f t="shared" si="32"/>
        <v>ID.GV-42</v>
      </c>
      <c r="G298" s="238" t="e">
        <f t="shared" si="33"/>
        <v>#REF!</v>
      </c>
    </row>
    <row r="299" spans="1:7" x14ac:dyDescent="0.25">
      <c r="A299" t="s">
        <v>313</v>
      </c>
      <c r="B299" s="226">
        <v>2</v>
      </c>
      <c r="C299" t="s">
        <v>383</v>
      </c>
      <c r="D299" t="s">
        <v>1441</v>
      </c>
      <c r="E299" s="226" t="e">
        <f>VLOOKUP(A299,#REF!,7,FALSE)</f>
        <v>#REF!</v>
      </c>
      <c r="F299" s="238" t="str">
        <f t="shared" si="32"/>
        <v>ID.RM-12</v>
      </c>
      <c r="G299" s="238" t="e">
        <f t="shared" si="33"/>
        <v>#REF!</v>
      </c>
    </row>
    <row r="300" spans="1:7" x14ac:dyDescent="0.25">
      <c r="A300" t="s">
        <v>314</v>
      </c>
      <c r="B300" s="226">
        <v>2</v>
      </c>
      <c r="C300" t="s">
        <v>383</v>
      </c>
      <c r="D300" t="s">
        <v>1440</v>
      </c>
      <c r="E300" s="226" t="e">
        <f>VLOOKUP(A300,#REF!,7,FALSE)</f>
        <v>#REF!</v>
      </c>
      <c r="F300" s="238" t="str">
        <f t="shared" si="32"/>
        <v>ID.GV-42</v>
      </c>
      <c r="G300" s="238" t="e">
        <f t="shared" si="33"/>
        <v>#REF!</v>
      </c>
    </row>
    <row r="301" spans="1:7" x14ac:dyDescent="0.25">
      <c r="A301" t="s">
        <v>314</v>
      </c>
      <c r="B301" s="226">
        <v>2</v>
      </c>
      <c r="C301" t="s">
        <v>383</v>
      </c>
      <c r="D301" t="s">
        <v>1441</v>
      </c>
      <c r="E301" s="226" t="e">
        <f>VLOOKUP(A301,#REF!,7,FALSE)</f>
        <v>#REF!</v>
      </c>
      <c r="F301" s="238" t="str">
        <f t="shared" si="32"/>
        <v>ID.RM-12</v>
      </c>
      <c r="G301" s="238" t="e">
        <f t="shared" si="33"/>
        <v>#REF!</v>
      </c>
    </row>
    <row r="302" spans="1:7" x14ac:dyDescent="0.25">
      <c r="A302" t="s">
        <v>314</v>
      </c>
      <c r="B302" s="226">
        <v>2</v>
      </c>
      <c r="C302" t="s">
        <v>1376</v>
      </c>
      <c r="D302" t="s">
        <v>1439</v>
      </c>
      <c r="E302" s="226" t="e">
        <f>VLOOKUP(A302,#REF!,7,FALSE)</f>
        <v>#REF!</v>
      </c>
      <c r="F302" s="238" t="str">
        <f t="shared" si="32"/>
        <v>PR.AT-42</v>
      </c>
      <c r="G302" s="238" t="e">
        <f t="shared" si="33"/>
        <v>#REF!</v>
      </c>
    </row>
    <row r="303" spans="1:7" x14ac:dyDescent="0.25">
      <c r="A303" t="s">
        <v>315</v>
      </c>
      <c r="B303" s="226">
        <v>2</v>
      </c>
      <c r="C303" t="s">
        <v>383</v>
      </c>
      <c r="D303" t="s">
        <v>1440</v>
      </c>
      <c r="E303" s="226" t="e">
        <f>VLOOKUP(A303,#REF!,7,FALSE)</f>
        <v>#REF!</v>
      </c>
      <c r="F303" s="238" t="str">
        <f t="shared" si="32"/>
        <v>ID.GV-42</v>
      </c>
      <c r="G303" s="238" t="e">
        <f t="shared" si="33"/>
        <v>#REF!</v>
      </c>
    </row>
    <row r="304" spans="1:7" x14ac:dyDescent="0.25">
      <c r="A304" t="s">
        <v>315</v>
      </c>
      <c r="B304" s="226">
        <v>2</v>
      </c>
      <c r="C304" t="s">
        <v>383</v>
      </c>
      <c r="D304" t="s">
        <v>1441</v>
      </c>
      <c r="E304" s="226" t="e">
        <f>VLOOKUP(A304,#REF!,7,FALSE)</f>
        <v>#REF!</v>
      </c>
      <c r="F304" s="238" t="str">
        <f t="shared" si="32"/>
        <v>ID.RM-12</v>
      </c>
      <c r="G304" s="238" t="e">
        <f t="shared" si="33"/>
        <v>#REF!</v>
      </c>
    </row>
    <row r="305" spans="1:7" x14ac:dyDescent="0.25">
      <c r="A305" t="s">
        <v>316</v>
      </c>
      <c r="B305" s="226">
        <v>3</v>
      </c>
      <c r="C305" t="s">
        <v>383</v>
      </c>
      <c r="D305" t="s">
        <v>1440</v>
      </c>
      <c r="E305" s="226" t="e">
        <f>VLOOKUP(A305,#REF!,7,FALSE)</f>
        <v>#REF!</v>
      </c>
      <c r="F305" s="238" t="str">
        <f t="shared" si="32"/>
        <v>ID.GV-43</v>
      </c>
      <c r="G305" s="238" t="e">
        <f t="shared" si="33"/>
        <v>#REF!</v>
      </c>
    </row>
    <row r="306" spans="1:7" x14ac:dyDescent="0.25">
      <c r="A306" t="s">
        <v>316</v>
      </c>
      <c r="B306" s="226">
        <v>3</v>
      </c>
      <c r="C306" t="s">
        <v>383</v>
      </c>
      <c r="D306" t="s">
        <v>1441</v>
      </c>
      <c r="E306" s="226" t="e">
        <f>VLOOKUP(A306,#REF!,7,FALSE)</f>
        <v>#REF!</v>
      </c>
      <c r="F306" s="238" t="str">
        <f t="shared" si="32"/>
        <v>ID.RM-13</v>
      </c>
      <c r="G306" s="238" t="e">
        <f t="shared" si="33"/>
        <v>#REF!</v>
      </c>
    </row>
    <row r="307" spans="1:7" x14ac:dyDescent="0.25">
      <c r="A307" t="s">
        <v>317</v>
      </c>
      <c r="B307" s="226">
        <v>3</v>
      </c>
      <c r="C307" t="s">
        <v>383</v>
      </c>
      <c r="D307" t="s">
        <v>1440</v>
      </c>
      <c r="E307" s="226" t="e">
        <f>VLOOKUP(A307,#REF!,7,FALSE)</f>
        <v>#REF!</v>
      </c>
      <c r="F307" s="238" t="str">
        <f t="shared" si="32"/>
        <v>ID.GV-43</v>
      </c>
      <c r="G307" s="238" t="e">
        <f t="shared" si="33"/>
        <v>#REF!</v>
      </c>
    </row>
    <row r="308" spans="1:7" x14ac:dyDescent="0.25">
      <c r="A308" t="s">
        <v>317</v>
      </c>
      <c r="B308" s="226">
        <v>3</v>
      </c>
      <c r="C308" t="s">
        <v>383</v>
      </c>
      <c r="D308" t="s">
        <v>1441</v>
      </c>
      <c r="E308" s="226" t="e">
        <f>VLOOKUP(A308,#REF!,7,FALSE)</f>
        <v>#REF!</v>
      </c>
      <c r="F308" s="238" t="str">
        <f t="shared" si="32"/>
        <v>ID.RM-13</v>
      </c>
      <c r="G308" s="238" t="e">
        <f t="shared" si="33"/>
        <v>#REF!</v>
      </c>
    </row>
    <row r="309" spans="1:7" x14ac:dyDescent="0.25">
      <c r="A309" t="s">
        <v>318</v>
      </c>
      <c r="B309" s="226">
        <v>1</v>
      </c>
      <c r="C309" t="s">
        <v>383</v>
      </c>
      <c r="D309" t="s">
        <v>1442</v>
      </c>
      <c r="E309" s="226" t="e">
        <f>VLOOKUP(A309,#REF!,7,FALSE)</f>
        <v>#REF!</v>
      </c>
      <c r="F309" s="238" t="str">
        <f t="shared" si="32"/>
        <v>ID.BE-51</v>
      </c>
      <c r="G309" s="238" t="e">
        <f t="shared" si="33"/>
        <v>#REF!</v>
      </c>
    </row>
    <row r="310" spans="1:7" x14ac:dyDescent="0.25">
      <c r="A310" t="s">
        <v>318</v>
      </c>
      <c r="B310" s="226">
        <v>1</v>
      </c>
      <c r="C310" t="s">
        <v>1376</v>
      </c>
      <c r="D310" t="s">
        <v>1443</v>
      </c>
      <c r="E310" s="226" t="e">
        <f>VLOOKUP(A310,#REF!,7,FALSE)</f>
        <v>#REF!</v>
      </c>
      <c r="F310" s="238" t="str">
        <f t="shared" si="32"/>
        <v>PR.IP-91</v>
      </c>
      <c r="G310" s="238" t="e">
        <f t="shared" si="33"/>
        <v>#REF!</v>
      </c>
    </row>
    <row r="311" spans="1:7" x14ac:dyDescent="0.25">
      <c r="A311" t="s">
        <v>318</v>
      </c>
      <c r="B311" s="226">
        <v>1</v>
      </c>
      <c r="C311" t="s">
        <v>1378</v>
      </c>
      <c r="D311" t="s">
        <v>1444</v>
      </c>
      <c r="E311" s="226" t="e">
        <f>VLOOKUP(A311,#REF!,7,FALSE)</f>
        <v>#REF!</v>
      </c>
      <c r="F311" s="238" t="str">
        <f t="shared" si="32"/>
        <v>RS.RP-11</v>
      </c>
      <c r="G311" s="238" t="e">
        <f t="shared" si="33"/>
        <v>#REF!</v>
      </c>
    </row>
    <row r="312" spans="1:7" x14ac:dyDescent="0.25">
      <c r="A312" t="s">
        <v>319</v>
      </c>
      <c r="B312" s="226">
        <v>1</v>
      </c>
      <c r="C312" t="s">
        <v>383</v>
      </c>
      <c r="D312" t="s">
        <v>1442</v>
      </c>
      <c r="E312" s="226" t="e">
        <f>VLOOKUP(A312,#REF!,7,FALSE)</f>
        <v>#REF!</v>
      </c>
      <c r="F312" s="238" t="str">
        <f t="shared" si="32"/>
        <v>ID.BE-51</v>
      </c>
      <c r="G312" s="238" t="e">
        <f t="shared" si="33"/>
        <v>#REF!</v>
      </c>
    </row>
    <row r="313" spans="1:7" x14ac:dyDescent="0.25">
      <c r="A313" t="s">
        <v>319</v>
      </c>
      <c r="B313" s="226">
        <v>1</v>
      </c>
      <c r="C313" t="s">
        <v>1376</v>
      </c>
      <c r="D313" t="s">
        <v>1443</v>
      </c>
      <c r="E313" s="226" t="e">
        <f>VLOOKUP(A313,#REF!,7,FALSE)</f>
        <v>#REF!</v>
      </c>
      <c r="F313" s="238" t="str">
        <f t="shared" si="32"/>
        <v>PR.IP-91</v>
      </c>
      <c r="G313" s="238" t="e">
        <f t="shared" si="33"/>
        <v>#REF!</v>
      </c>
    </row>
    <row r="314" spans="1:7" x14ac:dyDescent="0.25">
      <c r="A314" t="s">
        <v>319</v>
      </c>
      <c r="B314" s="226">
        <v>1</v>
      </c>
      <c r="C314" t="s">
        <v>1378</v>
      </c>
      <c r="D314" t="s">
        <v>1444</v>
      </c>
      <c r="E314" s="226" t="e">
        <f>VLOOKUP(A314,#REF!,7,FALSE)</f>
        <v>#REF!</v>
      </c>
      <c r="F314" s="238" t="str">
        <f t="shared" si="32"/>
        <v>RS.RP-11</v>
      </c>
      <c r="G314" s="238" t="e">
        <f t="shared" si="33"/>
        <v>#REF!</v>
      </c>
    </row>
    <row r="315" spans="1:7" x14ac:dyDescent="0.25">
      <c r="A315" t="s">
        <v>320</v>
      </c>
      <c r="B315" s="226">
        <v>1</v>
      </c>
      <c r="C315" t="s">
        <v>383</v>
      </c>
      <c r="D315" t="s">
        <v>1442</v>
      </c>
      <c r="E315" s="226" t="e">
        <f>VLOOKUP(A315,#REF!,7,FALSE)</f>
        <v>#REF!</v>
      </c>
      <c r="F315" s="238" t="str">
        <f t="shared" si="32"/>
        <v>ID.BE-51</v>
      </c>
      <c r="G315" s="238" t="e">
        <f t="shared" si="33"/>
        <v>#REF!</v>
      </c>
    </row>
    <row r="316" spans="1:7" x14ac:dyDescent="0.25">
      <c r="A316" t="s">
        <v>320</v>
      </c>
      <c r="B316" s="226">
        <v>1</v>
      </c>
      <c r="C316" t="s">
        <v>1376</v>
      </c>
      <c r="D316" t="s">
        <v>1443</v>
      </c>
      <c r="E316" s="226" t="e">
        <f>VLOOKUP(A316,#REF!,7,FALSE)</f>
        <v>#REF!</v>
      </c>
      <c r="F316" s="238" t="str">
        <f t="shared" si="32"/>
        <v>PR.IP-91</v>
      </c>
      <c r="G316" s="238" t="e">
        <f t="shared" si="33"/>
        <v>#REF!</v>
      </c>
    </row>
    <row r="317" spans="1:7" x14ac:dyDescent="0.25">
      <c r="A317" t="s">
        <v>320</v>
      </c>
      <c r="B317" s="226">
        <v>1</v>
      </c>
      <c r="C317" t="s">
        <v>1378</v>
      </c>
      <c r="D317" t="s">
        <v>1445</v>
      </c>
      <c r="E317" s="226" t="e">
        <f>VLOOKUP(A317,#REF!,7,FALSE)</f>
        <v>#REF!</v>
      </c>
      <c r="F317" s="238" t="str">
        <f t="shared" si="32"/>
        <v>RS.CO-11</v>
      </c>
      <c r="G317" s="238" t="e">
        <f t="shared" si="33"/>
        <v>#REF!</v>
      </c>
    </row>
    <row r="318" spans="1:7" x14ac:dyDescent="0.25">
      <c r="A318" t="s">
        <v>320</v>
      </c>
      <c r="B318" s="226">
        <v>1</v>
      </c>
      <c r="C318" t="s">
        <v>1378</v>
      </c>
      <c r="D318" t="s">
        <v>1444</v>
      </c>
      <c r="E318" s="226" t="e">
        <f>VLOOKUP(A318,#REF!,7,FALSE)</f>
        <v>#REF!</v>
      </c>
      <c r="F318" s="238" t="str">
        <f t="shared" si="32"/>
        <v>RS.RP-11</v>
      </c>
      <c r="G318" s="238" t="e">
        <f t="shared" si="33"/>
        <v>#REF!</v>
      </c>
    </row>
    <row r="319" spans="1:7" x14ac:dyDescent="0.25">
      <c r="A319" t="s">
        <v>321</v>
      </c>
      <c r="B319" s="226">
        <v>1</v>
      </c>
      <c r="C319" t="s">
        <v>383</v>
      </c>
      <c r="D319" t="s">
        <v>1442</v>
      </c>
      <c r="E319" s="226" t="e">
        <f>VLOOKUP(A319,#REF!,7,FALSE)</f>
        <v>#REF!</v>
      </c>
      <c r="F319" s="238" t="str">
        <f t="shared" si="32"/>
        <v>ID.BE-51</v>
      </c>
      <c r="G319" s="238" t="e">
        <f t="shared" si="33"/>
        <v>#REF!</v>
      </c>
    </row>
    <row r="320" spans="1:7" x14ac:dyDescent="0.25">
      <c r="A320" t="s">
        <v>321</v>
      </c>
      <c r="B320" s="226">
        <v>1</v>
      </c>
      <c r="C320" t="s">
        <v>383</v>
      </c>
      <c r="D320" t="s">
        <v>1446</v>
      </c>
      <c r="E320" s="226" t="e">
        <f>VLOOKUP(A320,#REF!,7,FALSE)</f>
        <v>#REF!</v>
      </c>
      <c r="F320" s="238" t="str">
        <f t="shared" si="32"/>
        <v>ID.SC-51</v>
      </c>
      <c r="G320" s="238" t="e">
        <f t="shared" si="33"/>
        <v>#REF!</v>
      </c>
    </row>
    <row r="321" spans="1:7" x14ac:dyDescent="0.25">
      <c r="A321" t="s">
        <v>321</v>
      </c>
      <c r="B321" s="226">
        <v>1</v>
      </c>
      <c r="C321" t="s">
        <v>1376</v>
      </c>
      <c r="D321" t="s">
        <v>1443</v>
      </c>
      <c r="E321" s="226" t="e">
        <f>VLOOKUP(A321,#REF!,7,FALSE)</f>
        <v>#REF!</v>
      </c>
      <c r="F321" s="238" t="str">
        <f t="shared" si="32"/>
        <v>PR.IP-91</v>
      </c>
      <c r="G321" s="238" t="e">
        <f t="shared" si="33"/>
        <v>#REF!</v>
      </c>
    </row>
    <row r="322" spans="1:7" x14ac:dyDescent="0.25">
      <c r="A322" t="s">
        <v>321</v>
      </c>
      <c r="B322" s="226">
        <v>1</v>
      </c>
      <c r="C322" t="s">
        <v>1378</v>
      </c>
      <c r="D322" t="s">
        <v>1447</v>
      </c>
      <c r="E322" s="226" t="e">
        <f>VLOOKUP(A322,#REF!,7,FALSE)</f>
        <v>#REF!</v>
      </c>
      <c r="F322" s="238" t="str">
        <f t="shared" si="32"/>
        <v>RS.CO-41</v>
      </c>
      <c r="G322" s="238" t="e">
        <f t="shared" si="33"/>
        <v>#REF!</v>
      </c>
    </row>
    <row r="323" spans="1:7" x14ac:dyDescent="0.25">
      <c r="A323" t="s">
        <v>321</v>
      </c>
      <c r="B323" s="226">
        <v>1</v>
      </c>
      <c r="C323" t="s">
        <v>1378</v>
      </c>
      <c r="D323" t="s">
        <v>1444</v>
      </c>
      <c r="E323" s="226" t="e">
        <f>VLOOKUP(A323,#REF!,7,FALSE)</f>
        <v>#REF!</v>
      </c>
      <c r="F323" s="238" t="str">
        <f t="shared" ref="F323:F386" si="34">CONCATENATE($D323,$B323)</f>
        <v>RS.RP-11</v>
      </c>
      <c r="G323" s="238" t="e">
        <f t="shared" ref="G323:G386" si="35">_xlfn.IFNA(CONCATENATE(F323,$E323),CONCATENATE(F323,$E323,0))</f>
        <v>#REF!</v>
      </c>
    </row>
    <row r="324" spans="1:7" x14ac:dyDescent="0.25">
      <c r="A324" t="s">
        <v>322</v>
      </c>
      <c r="B324" s="226">
        <v>2</v>
      </c>
      <c r="C324" t="s">
        <v>383</v>
      </c>
      <c r="D324" t="s">
        <v>1442</v>
      </c>
      <c r="E324" s="226" t="e">
        <f>VLOOKUP(A324,#REF!,7,FALSE)</f>
        <v>#REF!</v>
      </c>
      <c r="F324" s="238" t="str">
        <f t="shared" si="34"/>
        <v>ID.BE-52</v>
      </c>
      <c r="G324" s="238" t="e">
        <f t="shared" si="35"/>
        <v>#REF!</v>
      </c>
    </row>
    <row r="325" spans="1:7" x14ac:dyDescent="0.25">
      <c r="A325" t="s">
        <v>322</v>
      </c>
      <c r="B325" s="226">
        <v>2</v>
      </c>
      <c r="C325" t="s">
        <v>1376</v>
      </c>
      <c r="D325" t="s">
        <v>1443</v>
      </c>
      <c r="E325" s="226" t="e">
        <f>VLOOKUP(A325,#REF!,7,FALSE)</f>
        <v>#REF!</v>
      </c>
      <c r="F325" s="238" t="str">
        <f t="shared" si="34"/>
        <v>PR.IP-92</v>
      </c>
      <c r="G325" s="238" t="e">
        <f t="shared" si="35"/>
        <v>#REF!</v>
      </c>
    </row>
    <row r="326" spans="1:7" x14ac:dyDescent="0.25">
      <c r="A326" t="s">
        <v>322</v>
      </c>
      <c r="B326" s="226">
        <v>2</v>
      </c>
      <c r="C326" t="s">
        <v>1378</v>
      </c>
      <c r="D326" t="s">
        <v>1444</v>
      </c>
      <c r="E326" s="226" t="e">
        <f>VLOOKUP(A326,#REF!,7,FALSE)</f>
        <v>#REF!</v>
      </c>
      <c r="F326" s="238" t="str">
        <f t="shared" si="34"/>
        <v>RS.RP-12</v>
      </c>
      <c r="G326" s="238" t="e">
        <f t="shared" si="35"/>
        <v>#REF!</v>
      </c>
    </row>
    <row r="327" spans="1:7" x14ac:dyDescent="0.25">
      <c r="A327" t="s">
        <v>323</v>
      </c>
      <c r="B327" s="226">
        <v>2</v>
      </c>
      <c r="C327" t="s">
        <v>383</v>
      </c>
      <c r="D327" t="s">
        <v>1442</v>
      </c>
      <c r="E327" s="226" t="e">
        <f>VLOOKUP(A327,#REF!,7,FALSE)</f>
        <v>#REF!</v>
      </c>
      <c r="F327" s="238" t="str">
        <f t="shared" si="34"/>
        <v>ID.BE-52</v>
      </c>
      <c r="G327" s="238" t="e">
        <f t="shared" si="35"/>
        <v>#REF!</v>
      </c>
    </row>
    <row r="328" spans="1:7" x14ac:dyDescent="0.25">
      <c r="A328" t="s">
        <v>323</v>
      </c>
      <c r="B328" s="226">
        <v>2</v>
      </c>
      <c r="C328" t="s">
        <v>1376</v>
      </c>
      <c r="D328" t="s">
        <v>1443</v>
      </c>
      <c r="E328" s="226" t="e">
        <f>VLOOKUP(A328,#REF!,7,FALSE)</f>
        <v>#REF!</v>
      </c>
      <c r="F328" s="238" t="str">
        <f t="shared" si="34"/>
        <v>PR.IP-92</v>
      </c>
      <c r="G328" s="238" t="e">
        <f t="shared" si="35"/>
        <v>#REF!</v>
      </c>
    </row>
    <row r="329" spans="1:7" x14ac:dyDescent="0.25">
      <c r="A329" t="s">
        <v>323</v>
      </c>
      <c r="B329" s="226">
        <v>2</v>
      </c>
      <c r="C329" t="s">
        <v>1378</v>
      </c>
      <c r="D329" t="s">
        <v>1448</v>
      </c>
      <c r="E329" s="226" t="e">
        <f>VLOOKUP(A329,#REF!,7,FALSE)</f>
        <v>#REF!</v>
      </c>
      <c r="F329" s="238" t="str">
        <f t="shared" si="34"/>
        <v>RS.CO-22</v>
      </c>
      <c r="G329" s="238" t="e">
        <f t="shared" si="35"/>
        <v>#REF!</v>
      </c>
    </row>
    <row r="330" spans="1:7" x14ac:dyDescent="0.25">
      <c r="A330" t="s">
        <v>323</v>
      </c>
      <c r="B330" s="226">
        <v>2</v>
      </c>
      <c r="C330" t="s">
        <v>1378</v>
      </c>
      <c r="D330" t="s">
        <v>1449</v>
      </c>
      <c r="E330" s="226" t="e">
        <f>VLOOKUP(A330,#REF!,7,FALSE)</f>
        <v>#REF!</v>
      </c>
      <c r="F330" s="238" t="str">
        <f t="shared" si="34"/>
        <v>RS.CO-32</v>
      </c>
      <c r="G330" s="238" t="e">
        <f t="shared" si="35"/>
        <v>#REF!</v>
      </c>
    </row>
    <row r="331" spans="1:7" x14ac:dyDescent="0.25">
      <c r="A331" t="s">
        <v>323</v>
      </c>
      <c r="B331" s="226">
        <v>2</v>
      </c>
      <c r="C331" t="s">
        <v>1378</v>
      </c>
      <c r="D331" t="s">
        <v>1447</v>
      </c>
      <c r="E331" s="226" t="e">
        <f>VLOOKUP(A331,#REF!,7,FALSE)</f>
        <v>#REF!</v>
      </c>
      <c r="F331" s="238" t="str">
        <f t="shared" si="34"/>
        <v>RS.CO-42</v>
      </c>
      <c r="G331" s="238" t="e">
        <f t="shared" si="35"/>
        <v>#REF!</v>
      </c>
    </row>
    <row r="332" spans="1:7" x14ac:dyDescent="0.25">
      <c r="A332" t="s">
        <v>323</v>
      </c>
      <c r="B332" s="226">
        <v>2</v>
      </c>
      <c r="C332" t="s">
        <v>1378</v>
      </c>
      <c r="D332" t="s">
        <v>1444</v>
      </c>
      <c r="E332" s="226" t="e">
        <f>VLOOKUP(A332,#REF!,7,FALSE)</f>
        <v>#REF!</v>
      </c>
      <c r="F332" s="238" t="str">
        <f t="shared" si="34"/>
        <v>RS.RP-12</v>
      </c>
      <c r="G332" s="238" t="e">
        <f t="shared" si="35"/>
        <v>#REF!</v>
      </c>
    </row>
    <row r="333" spans="1:7" x14ac:dyDescent="0.25">
      <c r="A333" t="s">
        <v>324</v>
      </c>
      <c r="B333" s="226">
        <v>3</v>
      </c>
      <c r="C333" t="s">
        <v>383</v>
      </c>
      <c r="D333" t="s">
        <v>1442</v>
      </c>
      <c r="E333" s="226" t="e">
        <f>VLOOKUP(A333,#REF!,7,FALSE)</f>
        <v>#REF!</v>
      </c>
      <c r="F333" s="238" t="str">
        <f t="shared" si="34"/>
        <v>ID.BE-53</v>
      </c>
      <c r="G333" s="238" t="e">
        <f t="shared" si="35"/>
        <v>#REF!</v>
      </c>
    </row>
    <row r="334" spans="1:7" x14ac:dyDescent="0.25">
      <c r="A334" t="s">
        <v>324</v>
      </c>
      <c r="B334" s="226">
        <v>3</v>
      </c>
      <c r="C334" t="s">
        <v>383</v>
      </c>
      <c r="D334" t="s">
        <v>1446</v>
      </c>
      <c r="E334" s="226" t="e">
        <f>VLOOKUP(A334,#REF!,7,FALSE)</f>
        <v>#REF!</v>
      </c>
      <c r="F334" s="238" t="str">
        <f t="shared" si="34"/>
        <v>ID.SC-53</v>
      </c>
      <c r="G334" s="238" t="e">
        <f t="shared" si="35"/>
        <v>#REF!</v>
      </c>
    </row>
    <row r="335" spans="1:7" x14ac:dyDescent="0.25">
      <c r="A335" t="s">
        <v>324</v>
      </c>
      <c r="B335" s="226">
        <v>3</v>
      </c>
      <c r="C335" t="s">
        <v>1376</v>
      </c>
      <c r="D335" t="s">
        <v>1443</v>
      </c>
      <c r="E335" s="226" t="e">
        <f>VLOOKUP(A335,#REF!,7,FALSE)</f>
        <v>#REF!</v>
      </c>
      <c r="F335" s="238" t="str">
        <f t="shared" si="34"/>
        <v>PR.IP-93</v>
      </c>
      <c r="G335" s="238" t="e">
        <f t="shared" si="35"/>
        <v>#REF!</v>
      </c>
    </row>
    <row r="336" spans="1:7" x14ac:dyDescent="0.25">
      <c r="A336" t="s">
        <v>324</v>
      </c>
      <c r="B336" s="226">
        <v>3</v>
      </c>
      <c r="C336" t="s">
        <v>1378</v>
      </c>
      <c r="D336" t="s">
        <v>1444</v>
      </c>
      <c r="E336" s="226" t="e">
        <f>VLOOKUP(A336,#REF!,7,FALSE)</f>
        <v>#REF!</v>
      </c>
      <c r="F336" s="238" t="str">
        <f t="shared" si="34"/>
        <v>RS.RP-13</v>
      </c>
      <c r="G336" s="238" t="e">
        <f t="shared" si="35"/>
        <v>#REF!</v>
      </c>
    </row>
    <row r="337" spans="1:7" x14ac:dyDescent="0.25">
      <c r="A337" t="s">
        <v>325</v>
      </c>
      <c r="B337" s="226">
        <v>3</v>
      </c>
      <c r="C337" t="s">
        <v>383</v>
      </c>
      <c r="D337" t="s">
        <v>1442</v>
      </c>
      <c r="E337" s="226" t="e">
        <f>VLOOKUP(A337,#REF!,7,FALSE)</f>
        <v>#REF!</v>
      </c>
      <c r="F337" s="238" t="str">
        <f t="shared" si="34"/>
        <v>ID.BE-53</v>
      </c>
      <c r="G337" s="238" t="e">
        <f t="shared" si="35"/>
        <v>#REF!</v>
      </c>
    </row>
    <row r="338" spans="1:7" x14ac:dyDescent="0.25">
      <c r="A338" t="s">
        <v>325</v>
      </c>
      <c r="B338" s="226">
        <v>3</v>
      </c>
      <c r="C338" t="s">
        <v>383</v>
      </c>
      <c r="D338" t="s">
        <v>1446</v>
      </c>
      <c r="E338" s="226" t="e">
        <f>VLOOKUP(A338,#REF!,7,FALSE)</f>
        <v>#REF!</v>
      </c>
      <c r="F338" s="238" t="str">
        <f t="shared" si="34"/>
        <v>ID.SC-53</v>
      </c>
      <c r="G338" s="238" t="e">
        <f t="shared" si="35"/>
        <v>#REF!</v>
      </c>
    </row>
    <row r="339" spans="1:7" x14ac:dyDescent="0.25">
      <c r="A339" t="s">
        <v>325</v>
      </c>
      <c r="B339" s="226">
        <v>3</v>
      </c>
      <c r="C339" t="s">
        <v>1376</v>
      </c>
      <c r="D339" t="s">
        <v>1443</v>
      </c>
      <c r="E339" s="226" t="e">
        <f>VLOOKUP(A339,#REF!,7,FALSE)</f>
        <v>#REF!</v>
      </c>
      <c r="F339" s="238" t="str">
        <f t="shared" si="34"/>
        <v>PR.IP-93</v>
      </c>
      <c r="G339" s="238" t="e">
        <f t="shared" si="35"/>
        <v>#REF!</v>
      </c>
    </row>
    <row r="340" spans="1:7" x14ac:dyDescent="0.25">
      <c r="A340" t="s">
        <v>325</v>
      </c>
      <c r="B340" s="226">
        <v>3</v>
      </c>
      <c r="C340" t="s">
        <v>1378</v>
      </c>
      <c r="D340" t="s">
        <v>1447</v>
      </c>
      <c r="E340" s="226" t="e">
        <f>VLOOKUP(A340,#REF!,7,FALSE)</f>
        <v>#REF!</v>
      </c>
      <c r="F340" s="238" t="str">
        <f t="shared" si="34"/>
        <v>RS.CO-43</v>
      </c>
      <c r="G340" s="238" t="e">
        <f t="shared" si="35"/>
        <v>#REF!</v>
      </c>
    </row>
    <row r="341" spans="1:7" x14ac:dyDescent="0.25">
      <c r="A341" t="s">
        <v>325</v>
      </c>
      <c r="B341" s="226">
        <v>3</v>
      </c>
      <c r="C341" t="s">
        <v>1378</v>
      </c>
      <c r="D341" t="s">
        <v>1444</v>
      </c>
      <c r="E341" s="226" t="e">
        <f>VLOOKUP(A341,#REF!,7,FALSE)</f>
        <v>#REF!</v>
      </c>
      <c r="F341" s="238" t="str">
        <f t="shared" si="34"/>
        <v>RS.RP-13</v>
      </c>
      <c r="G341" s="238" t="e">
        <f t="shared" si="35"/>
        <v>#REF!</v>
      </c>
    </row>
    <row r="342" spans="1:7" x14ac:dyDescent="0.25">
      <c r="A342" t="s">
        <v>276</v>
      </c>
      <c r="B342" s="226">
        <v>2</v>
      </c>
      <c r="C342" t="s">
        <v>383</v>
      </c>
      <c r="D342" t="s">
        <v>1433</v>
      </c>
      <c r="E342" s="226" t="e">
        <f>VLOOKUP(A342,#REF!,7,FALSE)</f>
        <v>#REF!</v>
      </c>
      <c r="F342" s="238" t="str">
        <f t="shared" si="34"/>
        <v>ID.BE-22</v>
      </c>
      <c r="G342" s="238" t="e">
        <f t="shared" si="35"/>
        <v>#REF!</v>
      </c>
    </row>
    <row r="343" spans="1:7" x14ac:dyDescent="0.25">
      <c r="A343" t="s">
        <v>280</v>
      </c>
      <c r="B343" s="226">
        <v>2</v>
      </c>
      <c r="C343" t="s">
        <v>383</v>
      </c>
      <c r="D343" t="s">
        <v>1450</v>
      </c>
      <c r="E343" s="226" t="e">
        <f>VLOOKUP(A343,#REF!,7,FALSE)</f>
        <v>#REF!</v>
      </c>
      <c r="F343" s="238" t="str">
        <f t="shared" si="34"/>
        <v>ID.GV-32</v>
      </c>
      <c r="G343" s="238" t="e">
        <f t="shared" si="35"/>
        <v>#REF!</v>
      </c>
    </row>
    <row r="344" spans="1:7" x14ac:dyDescent="0.25">
      <c r="A344" t="s">
        <v>287</v>
      </c>
      <c r="B344" s="226">
        <v>2</v>
      </c>
      <c r="C344" t="s">
        <v>383</v>
      </c>
      <c r="D344" t="s">
        <v>1436</v>
      </c>
      <c r="E344" s="226" t="e">
        <f>VLOOKUP(A344,#REF!,7,FALSE)</f>
        <v>#REF!</v>
      </c>
      <c r="F344" s="238" t="str">
        <f t="shared" si="34"/>
        <v>ID.GV-12</v>
      </c>
      <c r="G344" s="238" t="e">
        <f t="shared" si="35"/>
        <v>#REF!</v>
      </c>
    </row>
    <row r="345" spans="1:7" x14ac:dyDescent="0.25">
      <c r="A345" t="s">
        <v>289</v>
      </c>
      <c r="B345" s="226">
        <v>2</v>
      </c>
      <c r="C345" t="s">
        <v>383</v>
      </c>
      <c r="D345" t="s">
        <v>1403</v>
      </c>
      <c r="E345" s="226" t="e">
        <f>VLOOKUP(A345,#REF!,7,FALSE)</f>
        <v>#REF!</v>
      </c>
      <c r="F345" s="238" t="str">
        <f t="shared" si="34"/>
        <v>ID.AM-62</v>
      </c>
      <c r="G345" s="238" t="e">
        <f t="shared" si="35"/>
        <v>#REF!</v>
      </c>
    </row>
    <row r="346" spans="1:7" x14ac:dyDescent="0.25">
      <c r="A346" t="s">
        <v>292</v>
      </c>
      <c r="B346" s="226">
        <v>3</v>
      </c>
      <c r="C346" t="s">
        <v>383</v>
      </c>
      <c r="D346" t="s">
        <v>1450</v>
      </c>
      <c r="E346" s="226" t="e">
        <f>VLOOKUP(A346,#REF!,7,FALSE)</f>
        <v>#REF!</v>
      </c>
      <c r="F346" s="238" t="str">
        <f t="shared" si="34"/>
        <v>ID.GV-33</v>
      </c>
      <c r="G346" s="238" t="e">
        <f t="shared" si="35"/>
        <v>#REF!</v>
      </c>
    </row>
    <row r="347" spans="1:7" x14ac:dyDescent="0.25">
      <c r="A347" t="s">
        <v>295</v>
      </c>
      <c r="B347" s="226">
        <v>3</v>
      </c>
      <c r="C347" t="s">
        <v>383</v>
      </c>
      <c r="D347" t="s">
        <v>1450</v>
      </c>
      <c r="E347" s="226" t="e">
        <f>VLOOKUP(A347,#REF!,7,FALSE)</f>
        <v>#REF!</v>
      </c>
      <c r="F347" s="238" t="str">
        <f t="shared" si="34"/>
        <v>ID.GV-33</v>
      </c>
      <c r="G347" s="238" t="e">
        <f t="shared" si="35"/>
        <v>#REF!</v>
      </c>
    </row>
    <row r="348" spans="1:7" x14ac:dyDescent="0.25">
      <c r="A348" t="s">
        <v>297</v>
      </c>
      <c r="B348" s="226">
        <v>3</v>
      </c>
      <c r="C348" t="s">
        <v>383</v>
      </c>
      <c r="D348" t="s">
        <v>1403</v>
      </c>
      <c r="E348" s="226" t="e">
        <f>VLOOKUP(A348,#REF!,7,FALSE)</f>
        <v>#REF!</v>
      </c>
      <c r="F348" s="238" t="str">
        <f t="shared" si="34"/>
        <v>ID.AM-63</v>
      </c>
      <c r="G348" s="238" t="e">
        <f t="shared" si="35"/>
        <v>#REF!</v>
      </c>
    </row>
    <row r="349" spans="1:7" x14ac:dyDescent="0.25">
      <c r="A349" t="s">
        <v>297</v>
      </c>
      <c r="B349" s="226">
        <v>3</v>
      </c>
      <c r="C349" t="s">
        <v>383</v>
      </c>
      <c r="D349" t="s">
        <v>1404</v>
      </c>
      <c r="E349" s="226" t="e">
        <f>VLOOKUP(A349,#REF!,7,FALSE)</f>
        <v>#REF!</v>
      </c>
      <c r="F349" s="238" t="str">
        <f t="shared" si="34"/>
        <v>ID.GV-23</v>
      </c>
      <c r="G349" s="238" t="e">
        <f t="shared" si="35"/>
        <v>#REF!</v>
      </c>
    </row>
    <row r="350" spans="1:7" x14ac:dyDescent="0.25">
      <c r="A350" t="s">
        <v>298</v>
      </c>
      <c r="B350" s="226">
        <v>3</v>
      </c>
      <c r="C350" t="s">
        <v>1376</v>
      </c>
      <c r="D350" t="s">
        <v>1405</v>
      </c>
      <c r="E350" s="226" t="e">
        <f>VLOOKUP(A350,#REF!,7,FALSE)</f>
        <v>#REF!</v>
      </c>
      <c r="F350" s="238" t="str">
        <f t="shared" si="34"/>
        <v>PR.IP-83</v>
      </c>
      <c r="G350" s="238" t="e">
        <f t="shared" si="35"/>
        <v>#REF!</v>
      </c>
    </row>
    <row r="351" spans="1:7" x14ac:dyDescent="0.25">
      <c r="A351" t="s">
        <v>182</v>
      </c>
      <c r="B351" s="226">
        <v>1</v>
      </c>
      <c r="C351" t="s">
        <v>1377</v>
      </c>
      <c r="D351" t="s">
        <v>1451</v>
      </c>
      <c r="E351" s="226" t="e">
        <f>VLOOKUP(A351,#REF!,7,FALSE)</f>
        <v>#REF!</v>
      </c>
      <c r="F351" s="238" t="str">
        <f t="shared" si="34"/>
        <v>DE.AE-31</v>
      </c>
      <c r="G351" s="238" t="e">
        <f t="shared" si="35"/>
        <v>#REF!</v>
      </c>
    </row>
    <row r="352" spans="1:7" x14ac:dyDescent="0.25">
      <c r="A352" t="s">
        <v>182</v>
      </c>
      <c r="B352" s="226">
        <v>1</v>
      </c>
      <c r="C352" t="s">
        <v>1377</v>
      </c>
      <c r="D352" t="s">
        <v>1452</v>
      </c>
      <c r="E352" s="226" t="e">
        <f>VLOOKUP(A352,#REF!,7,FALSE)</f>
        <v>#REF!</v>
      </c>
      <c r="F352" s="238" t="str">
        <f t="shared" si="34"/>
        <v>DE.DP-11</v>
      </c>
      <c r="G352" s="238" t="e">
        <f t="shared" si="35"/>
        <v>#REF!</v>
      </c>
    </row>
    <row r="353" spans="1:7" x14ac:dyDescent="0.25">
      <c r="A353" t="s">
        <v>182</v>
      </c>
      <c r="B353" s="226">
        <v>1</v>
      </c>
      <c r="C353" t="s">
        <v>1377</v>
      </c>
      <c r="D353" t="s">
        <v>1453</v>
      </c>
      <c r="E353" s="226" t="e">
        <f>VLOOKUP(A353,#REF!,7,FALSE)</f>
        <v>#REF!</v>
      </c>
      <c r="F353" s="238" t="str">
        <f t="shared" si="34"/>
        <v>DE.DP-41</v>
      </c>
      <c r="G353" s="238" t="e">
        <f t="shared" si="35"/>
        <v>#REF!</v>
      </c>
    </row>
    <row r="354" spans="1:7" x14ac:dyDescent="0.25">
      <c r="A354" t="s">
        <v>183</v>
      </c>
      <c r="B354" s="226">
        <v>2</v>
      </c>
      <c r="C354" t="s">
        <v>1377</v>
      </c>
      <c r="D354" t="s">
        <v>1454</v>
      </c>
      <c r="E354" s="226" t="e">
        <f>VLOOKUP(A354,#REF!,7,FALSE)</f>
        <v>#REF!</v>
      </c>
      <c r="F354" s="238" t="str">
        <f t="shared" si="34"/>
        <v>DE.DP-22</v>
      </c>
      <c r="G354" s="238" t="e">
        <f t="shared" si="35"/>
        <v>#REF!</v>
      </c>
    </row>
    <row r="355" spans="1:7" x14ac:dyDescent="0.25">
      <c r="A355" t="s">
        <v>184</v>
      </c>
      <c r="B355" s="226">
        <v>2</v>
      </c>
      <c r="C355" t="s">
        <v>1377</v>
      </c>
      <c r="D355" t="s">
        <v>1451</v>
      </c>
      <c r="E355" s="226" t="e">
        <f>VLOOKUP(A355,#REF!,7,FALSE)</f>
        <v>#REF!</v>
      </c>
      <c r="F355" s="238" t="str">
        <f t="shared" si="34"/>
        <v>DE.AE-32</v>
      </c>
      <c r="G355" s="238" t="e">
        <f t="shared" si="35"/>
        <v>#REF!</v>
      </c>
    </row>
    <row r="356" spans="1:7" x14ac:dyDescent="0.25">
      <c r="A356" t="s">
        <v>184</v>
      </c>
      <c r="B356" s="226">
        <v>2</v>
      </c>
      <c r="C356" t="s">
        <v>1378</v>
      </c>
      <c r="D356" t="s">
        <v>1455</v>
      </c>
      <c r="E356" s="226" t="e">
        <f>VLOOKUP(A356,#REF!,7,FALSE)</f>
        <v>#REF!</v>
      </c>
      <c r="F356" s="238" t="str">
        <f t="shared" si="34"/>
        <v>RS.AN-12</v>
      </c>
      <c r="G356" s="238" t="e">
        <f t="shared" si="35"/>
        <v>#REF!</v>
      </c>
    </row>
    <row r="357" spans="1:7" x14ac:dyDescent="0.25">
      <c r="A357" t="s">
        <v>185</v>
      </c>
      <c r="B357" s="226">
        <v>3</v>
      </c>
      <c r="C357" t="s">
        <v>1377</v>
      </c>
      <c r="D357" t="s">
        <v>1456</v>
      </c>
      <c r="E357" s="226" t="e">
        <f>VLOOKUP(A357,#REF!,7,FALSE)</f>
        <v>#REF!</v>
      </c>
      <c r="F357" s="238" t="str">
        <f t="shared" si="34"/>
        <v>DE.AE-23</v>
      </c>
      <c r="G357" s="238" t="e">
        <f t="shared" si="35"/>
        <v>#REF!</v>
      </c>
    </row>
    <row r="358" spans="1:7" x14ac:dyDescent="0.25">
      <c r="A358" t="s">
        <v>185</v>
      </c>
      <c r="B358" s="226">
        <v>3</v>
      </c>
      <c r="C358" t="s">
        <v>1377</v>
      </c>
      <c r="D358" t="s">
        <v>1451</v>
      </c>
      <c r="E358" s="226" t="e">
        <f>VLOOKUP(A358,#REF!,7,FALSE)</f>
        <v>#REF!</v>
      </c>
      <c r="F358" s="238" t="str">
        <f t="shared" si="34"/>
        <v>DE.AE-33</v>
      </c>
      <c r="G358" s="238" t="e">
        <f t="shared" si="35"/>
        <v>#REF!</v>
      </c>
    </row>
    <row r="359" spans="1:7" x14ac:dyDescent="0.25">
      <c r="A359" t="s">
        <v>185</v>
      </c>
      <c r="B359" s="226">
        <v>3</v>
      </c>
      <c r="C359" t="s">
        <v>1378</v>
      </c>
      <c r="D359" t="s">
        <v>1455</v>
      </c>
      <c r="E359" s="226" t="e">
        <f>VLOOKUP(A359,#REF!,7,FALSE)</f>
        <v>#REF!</v>
      </c>
      <c r="F359" s="238" t="str">
        <f t="shared" si="34"/>
        <v>RS.AN-13</v>
      </c>
      <c r="G359" s="238" t="e">
        <f t="shared" si="35"/>
        <v>#REF!</v>
      </c>
    </row>
    <row r="360" spans="1:7" x14ac:dyDescent="0.25">
      <c r="A360" t="s">
        <v>186</v>
      </c>
      <c r="B360" s="226">
        <v>3</v>
      </c>
      <c r="C360" t="s">
        <v>1377</v>
      </c>
      <c r="D360" t="s">
        <v>1454</v>
      </c>
      <c r="E360" s="226" t="e">
        <f>VLOOKUP(A360,#REF!,7,FALSE)</f>
        <v>#REF!</v>
      </c>
      <c r="F360" s="238" t="str">
        <f t="shared" si="34"/>
        <v>DE.DP-23</v>
      </c>
      <c r="G360" s="238" t="e">
        <f t="shared" si="35"/>
        <v>#REF!</v>
      </c>
    </row>
    <row r="361" spans="1:7" x14ac:dyDescent="0.25">
      <c r="A361" t="s">
        <v>186</v>
      </c>
      <c r="B361" s="226">
        <v>3</v>
      </c>
      <c r="C361" t="s">
        <v>1377</v>
      </c>
      <c r="D361" t="s">
        <v>1457</v>
      </c>
      <c r="E361" s="226" t="e">
        <f>VLOOKUP(A361,#REF!,7,FALSE)</f>
        <v>#REF!</v>
      </c>
      <c r="F361" s="238" t="str">
        <f t="shared" si="34"/>
        <v>DE.DP-53</v>
      </c>
      <c r="G361" s="238" t="e">
        <f t="shared" si="35"/>
        <v>#REF!</v>
      </c>
    </row>
    <row r="362" spans="1:7" x14ac:dyDescent="0.25">
      <c r="A362" t="s">
        <v>187</v>
      </c>
      <c r="B362" s="226">
        <v>3</v>
      </c>
      <c r="C362" t="s">
        <v>1377</v>
      </c>
      <c r="D362" t="s">
        <v>1451</v>
      </c>
      <c r="E362" s="226" t="e">
        <f>VLOOKUP(A362,#REF!,7,FALSE)</f>
        <v>#REF!</v>
      </c>
      <c r="F362" s="238" t="str">
        <f t="shared" si="34"/>
        <v>DE.AE-33</v>
      </c>
      <c r="G362" s="238" t="e">
        <f t="shared" si="35"/>
        <v>#REF!</v>
      </c>
    </row>
    <row r="363" spans="1:7" x14ac:dyDescent="0.25">
      <c r="A363" t="s">
        <v>188</v>
      </c>
      <c r="B363" s="226">
        <v>1</v>
      </c>
      <c r="C363" t="s">
        <v>1377</v>
      </c>
      <c r="D363" t="s">
        <v>1458</v>
      </c>
      <c r="E363" s="226" t="e">
        <f>VLOOKUP(A363,#REF!,7,FALSE)</f>
        <v>#REF!</v>
      </c>
      <c r="F363" s="238" t="str">
        <f t="shared" si="34"/>
        <v>DE.AE-51</v>
      </c>
      <c r="G363" s="238" t="e">
        <f t="shared" si="35"/>
        <v>#REF!</v>
      </c>
    </row>
    <row r="364" spans="1:7" x14ac:dyDescent="0.25">
      <c r="A364" t="s">
        <v>188</v>
      </c>
      <c r="B364" s="226">
        <v>1</v>
      </c>
      <c r="C364" t="s">
        <v>1378</v>
      </c>
      <c r="D364" t="s">
        <v>1459</v>
      </c>
      <c r="E364" s="226" t="e">
        <f>VLOOKUP(A364,#REF!,7,FALSE)</f>
        <v>#REF!</v>
      </c>
      <c r="F364" s="238" t="str">
        <f t="shared" si="34"/>
        <v>RS.AN-41</v>
      </c>
      <c r="G364" s="238" t="e">
        <f t="shared" si="35"/>
        <v>#REF!</v>
      </c>
    </row>
    <row r="365" spans="1:7" x14ac:dyDescent="0.25">
      <c r="A365" t="s">
        <v>189</v>
      </c>
      <c r="B365" s="226">
        <v>1</v>
      </c>
      <c r="C365" t="s">
        <v>1377</v>
      </c>
      <c r="D365" t="s">
        <v>1456</v>
      </c>
      <c r="E365" s="226" t="e">
        <f>VLOOKUP(A365,#REF!,7,FALSE)</f>
        <v>#REF!</v>
      </c>
      <c r="F365" s="238" t="str">
        <f t="shared" si="34"/>
        <v>DE.AE-21</v>
      </c>
      <c r="G365" s="238" t="e">
        <f t="shared" si="35"/>
        <v>#REF!</v>
      </c>
    </row>
    <row r="366" spans="1:7" x14ac:dyDescent="0.25">
      <c r="A366" t="s">
        <v>189</v>
      </c>
      <c r="B366" s="226">
        <v>1</v>
      </c>
      <c r="C366" t="s">
        <v>1377</v>
      </c>
      <c r="D366" t="s">
        <v>1460</v>
      </c>
      <c r="E366" s="226" t="e">
        <f>VLOOKUP(A366,#REF!,7,FALSE)</f>
        <v>#REF!</v>
      </c>
      <c r="F366" s="238" t="str">
        <f t="shared" si="34"/>
        <v>DE.AE-41</v>
      </c>
      <c r="G366" s="238" t="e">
        <f t="shared" si="35"/>
        <v>#REF!</v>
      </c>
    </row>
    <row r="367" spans="1:7" x14ac:dyDescent="0.25">
      <c r="A367" t="s">
        <v>189</v>
      </c>
      <c r="B367" s="226">
        <v>1</v>
      </c>
      <c r="C367" t="s">
        <v>1378</v>
      </c>
      <c r="D367" t="s">
        <v>1455</v>
      </c>
      <c r="E367" s="226" t="e">
        <f>VLOOKUP(A367,#REF!,7,FALSE)</f>
        <v>#REF!</v>
      </c>
      <c r="F367" s="238" t="str">
        <f t="shared" si="34"/>
        <v>RS.AN-11</v>
      </c>
      <c r="G367" s="238" t="e">
        <f t="shared" si="35"/>
        <v>#REF!</v>
      </c>
    </row>
    <row r="368" spans="1:7" x14ac:dyDescent="0.25">
      <c r="A368" t="s">
        <v>190</v>
      </c>
      <c r="B368" s="226">
        <v>2</v>
      </c>
      <c r="C368" t="s">
        <v>1377</v>
      </c>
      <c r="D368" t="s">
        <v>1460</v>
      </c>
      <c r="E368" s="226" t="e">
        <f>VLOOKUP(A368,#REF!,7,FALSE)</f>
        <v>#REF!</v>
      </c>
      <c r="F368" s="238" t="str">
        <f t="shared" si="34"/>
        <v>DE.AE-42</v>
      </c>
      <c r="G368" s="238" t="e">
        <f t="shared" si="35"/>
        <v>#REF!</v>
      </c>
    </row>
    <row r="369" spans="1:7" x14ac:dyDescent="0.25">
      <c r="A369" t="s">
        <v>190</v>
      </c>
      <c r="B369" s="226">
        <v>2</v>
      </c>
      <c r="C369" t="s">
        <v>1377</v>
      </c>
      <c r="D369" t="s">
        <v>1458</v>
      </c>
      <c r="E369" s="226" t="e">
        <f>VLOOKUP(A369,#REF!,7,FALSE)</f>
        <v>#REF!</v>
      </c>
      <c r="F369" s="238" t="str">
        <f t="shared" si="34"/>
        <v>DE.AE-52</v>
      </c>
      <c r="G369" s="238" t="e">
        <f t="shared" si="35"/>
        <v>#REF!</v>
      </c>
    </row>
    <row r="370" spans="1:7" x14ac:dyDescent="0.25">
      <c r="A370" t="s">
        <v>190</v>
      </c>
      <c r="B370" s="226">
        <v>2</v>
      </c>
      <c r="C370" t="s">
        <v>1378</v>
      </c>
      <c r="D370" t="s">
        <v>1461</v>
      </c>
      <c r="E370" s="226" t="e">
        <f>VLOOKUP(A370,#REF!,7,FALSE)</f>
        <v>#REF!</v>
      </c>
      <c r="F370" s="238" t="str">
        <f t="shared" si="34"/>
        <v>RS.AN-22</v>
      </c>
      <c r="G370" s="238" t="e">
        <f t="shared" si="35"/>
        <v>#REF!</v>
      </c>
    </row>
    <row r="371" spans="1:7" x14ac:dyDescent="0.25">
      <c r="A371" t="s">
        <v>191</v>
      </c>
      <c r="B371" s="226">
        <v>2</v>
      </c>
      <c r="C371" t="s">
        <v>1377</v>
      </c>
      <c r="D371" t="s">
        <v>1456</v>
      </c>
      <c r="E371" s="226" t="e">
        <f>VLOOKUP(A371,#REF!,7,FALSE)</f>
        <v>#REF!</v>
      </c>
      <c r="F371" s="238" t="str">
        <f t="shared" si="34"/>
        <v>DE.AE-22</v>
      </c>
      <c r="G371" s="238" t="e">
        <f t="shared" si="35"/>
        <v>#REF!</v>
      </c>
    </row>
    <row r="372" spans="1:7" x14ac:dyDescent="0.25">
      <c r="A372" t="s">
        <v>191</v>
      </c>
      <c r="B372" s="226">
        <v>2</v>
      </c>
      <c r="C372" t="s">
        <v>1378</v>
      </c>
      <c r="D372" t="s">
        <v>1459</v>
      </c>
      <c r="E372" s="226" t="e">
        <f>VLOOKUP(A372,#REF!,7,FALSE)</f>
        <v>#REF!</v>
      </c>
      <c r="F372" s="238" t="str">
        <f t="shared" si="34"/>
        <v>RS.AN-42</v>
      </c>
      <c r="G372" s="238" t="e">
        <f t="shared" si="35"/>
        <v>#REF!</v>
      </c>
    </row>
    <row r="373" spans="1:7" x14ac:dyDescent="0.25">
      <c r="A373" t="s">
        <v>192</v>
      </c>
      <c r="B373" s="226">
        <v>2</v>
      </c>
      <c r="C373" t="s">
        <v>1377</v>
      </c>
      <c r="D373" t="s">
        <v>1458</v>
      </c>
      <c r="E373" s="226" t="e">
        <f>VLOOKUP(A373,#REF!,7,FALSE)</f>
        <v>#REF!</v>
      </c>
      <c r="F373" s="238" t="str">
        <f t="shared" si="34"/>
        <v>DE.AE-52</v>
      </c>
      <c r="G373" s="238" t="e">
        <f t="shared" si="35"/>
        <v>#REF!</v>
      </c>
    </row>
    <row r="374" spans="1:7" x14ac:dyDescent="0.25">
      <c r="A374" t="s">
        <v>192</v>
      </c>
      <c r="B374" s="226">
        <v>2</v>
      </c>
      <c r="C374" t="s">
        <v>1377</v>
      </c>
      <c r="D374" t="s">
        <v>1462</v>
      </c>
      <c r="E374" s="226" t="e">
        <f>VLOOKUP(A374,#REF!,7,FALSE)</f>
        <v>#REF!</v>
      </c>
      <c r="F374" s="238" t="str">
        <f t="shared" si="34"/>
        <v>DE.DP-32</v>
      </c>
      <c r="G374" s="238" t="e">
        <f t="shared" si="35"/>
        <v>#REF!</v>
      </c>
    </row>
    <row r="375" spans="1:7" x14ac:dyDescent="0.25">
      <c r="A375" t="s">
        <v>192</v>
      </c>
      <c r="B375" s="226">
        <v>2</v>
      </c>
      <c r="C375" t="s">
        <v>1377</v>
      </c>
      <c r="D375" t="s">
        <v>1457</v>
      </c>
      <c r="E375" s="226" t="e">
        <f>VLOOKUP(A375,#REF!,7,FALSE)</f>
        <v>#REF!</v>
      </c>
      <c r="F375" s="238" t="str">
        <f t="shared" si="34"/>
        <v>DE.DP-52</v>
      </c>
      <c r="G375" s="238" t="e">
        <f t="shared" si="35"/>
        <v>#REF!</v>
      </c>
    </row>
    <row r="376" spans="1:7" x14ac:dyDescent="0.25">
      <c r="A376" t="s">
        <v>192</v>
      </c>
      <c r="B376" s="226">
        <v>2</v>
      </c>
      <c r="C376" t="s">
        <v>1378</v>
      </c>
      <c r="D376" t="s">
        <v>1459</v>
      </c>
      <c r="E376" s="226" t="e">
        <f>VLOOKUP(A376,#REF!,7,FALSE)</f>
        <v>#REF!</v>
      </c>
      <c r="F376" s="238" t="str">
        <f t="shared" si="34"/>
        <v>RS.AN-42</v>
      </c>
      <c r="G376" s="238" t="e">
        <f t="shared" si="35"/>
        <v>#REF!</v>
      </c>
    </row>
    <row r="377" spans="1:7" x14ac:dyDescent="0.25">
      <c r="A377" t="s">
        <v>193</v>
      </c>
      <c r="B377" s="226">
        <v>2</v>
      </c>
      <c r="C377" t="s">
        <v>1377</v>
      </c>
      <c r="D377" t="s">
        <v>1456</v>
      </c>
      <c r="E377" s="226" t="e">
        <f>VLOOKUP(A377,#REF!,7,FALSE)</f>
        <v>#REF!</v>
      </c>
      <c r="F377" s="238" t="str">
        <f t="shared" si="34"/>
        <v>DE.AE-22</v>
      </c>
      <c r="G377" s="238" t="e">
        <f t="shared" si="35"/>
        <v>#REF!</v>
      </c>
    </row>
    <row r="378" spans="1:7" x14ac:dyDescent="0.25">
      <c r="A378" t="s">
        <v>193</v>
      </c>
      <c r="B378" s="226">
        <v>2</v>
      </c>
      <c r="C378" t="s">
        <v>1378</v>
      </c>
      <c r="D378" t="s">
        <v>1455</v>
      </c>
      <c r="E378" s="226" t="e">
        <f>VLOOKUP(A378,#REF!,7,FALSE)</f>
        <v>#REF!</v>
      </c>
      <c r="F378" s="238" t="str">
        <f t="shared" si="34"/>
        <v>RS.AN-12</v>
      </c>
      <c r="G378" s="238" t="e">
        <f t="shared" si="35"/>
        <v>#REF!</v>
      </c>
    </row>
    <row r="379" spans="1:7" x14ac:dyDescent="0.25">
      <c r="A379" t="s">
        <v>194</v>
      </c>
      <c r="B379" s="226">
        <v>2</v>
      </c>
      <c r="C379" t="s">
        <v>1377</v>
      </c>
      <c r="D379" t="s">
        <v>1452</v>
      </c>
      <c r="E379" s="226" t="e">
        <f>VLOOKUP(A379,#REF!,7,FALSE)</f>
        <v>#REF!</v>
      </c>
      <c r="F379" s="238" t="str">
        <f t="shared" si="34"/>
        <v>DE.DP-12</v>
      </c>
      <c r="G379" s="238" t="e">
        <f t="shared" si="35"/>
        <v>#REF!</v>
      </c>
    </row>
    <row r="380" spans="1:7" x14ac:dyDescent="0.25">
      <c r="A380" t="s">
        <v>194</v>
      </c>
      <c r="B380" s="226">
        <v>2</v>
      </c>
      <c r="C380" t="s">
        <v>1377</v>
      </c>
      <c r="D380" t="s">
        <v>1453</v>
      </c>
      <c r="E380" s="226" t="e">
        <f>VLOOKUP(A380,#REF!,7,FALSE)</f>
        <v>#REF!</v>
      </c>
      <c r="F380" s="238" t="str">
        <f t="shared" si="34"/>
        <v>DE.DP-42</v>
      </c>
      <c r="G380" s="238" t="e">
        <f t="shared" si="35"/>
        <v>#REF!</v>
      </c>
    </row>
    <row r="381" spans="1:7" x14ac:dyDescent="0.25">
      <c r="A381" t="s">
        <v>194</v>
      </c>
      <c r="B381" s="226">
        <v>2</v>
      </c>
      <c r="C381" t="s">
        <v>1379</v>
      </c>
      <c r="D381" t="s">
        <v>1463</v>
      </c>
      <c r="E381" s="226" t="e">
        <f>VLOOKUP(A381,#REF!,7,FALSE)</f>
        <v>#REF!</v>
      </c>
      <c r="F381" s="238" t="str">
        <f t="shared" si="34"/>
        <v>RC.CO-32</v>
      </c>
      <c r="G381" s="238" t="e">
        <f t="shared" si="35"/>
        <v>#REF!</v>
      </c>
    </row>
    <row r="382" spans="1:7" x14ac:dyDescent="0.25">
      <c r="A382" t="s">
        <v>194</v>
      </c>
      <c r="B382" s="226">
        <v>2</v>
      </c>
      <c r="C382" t="s">
        <v>1378</v>
      </c>
      <c r="D382" t="s">
        <v>1448</v>
      </c>
      <c r="E382" s="226" t="e">
        <f>VLOOKUP(A382,#REF!,7,FALSE)</f>
        <v>#REF!</v>
      </c>
      <c r="F382" s="238" t="str">
        <f t="shared" si="34"/>
        <v>RS.CO-22</v>
      </c>
      <c r="G382" s="238" t="e">
        <f t="shared" si="35"/>
        <v>#REF!</v>
      </c>
    </row>
    <row r="383" spans="1:7" x14ac:dyDescent="0.25">
      <c r="A383" t="s">
        <v>194</v>
      </c>
      <c r="B383" s="226">
        <v>2</v>
      </c>
      <c r="C383" t="s">
        <v>1378</v>
      </c>
      <c r="D383" t="s">
        <v>1449</v>
      </c>
      <c r="E383" s="226" t="e">
        <f>VLOOKUP(A383,#REF!,7,FALSE)</f>
        <v>#REF!</v>
      </c>
      <c r="F383" s="238" t="str">
        <f t="shared" si="34"/>
        <v>RS.CO-32</v>
      </c>
      <c r="G383" s="238" t="e">
        <f t="shared" si="35"/>
        <v>#REF!</v>
      </c>
    </row>
    <row r="384" spans="1:7" x14ac:dyDescent="0.25">
      <c r="A384" t="s">
        <v>194</v>
      </c>
      <c r="B384" s="226">
        <v>2</v>
      </c>
      <c r="C384" t="s">
        <v>1378</v>
      </c>
      <c r="D384" t="s">
        <v>1447</v>
      </c>
      <c r="E384" s="226" t="e">
        <f>VLOOKUP(A384,#REF!,7,FALSE)</f>
        <v>#REF!</v>
      </c>
      <c r="F384" s="238" t="str">
        <f t="shared" si="34"/>
        <v>RS.CO-42</v>
      </c>
      <c r="G384" s="238" t="e">
        <f t="shared" si="35"/>
        <v>#REF!</v>
      </c>
    </row>
    <row r="385" spans="1:7" x14ac:dyDescent="0.25">
      <c r="A385" t="s">
        <v>195</v>
      </c>
      <c r="B385" s="226">
        <v>3</v>
      </c>
      <c r="C385" t="s">
        <v>1377</v>
      </c>
      <c r="D385" t="s">
        <v>1460</v>
      </c>
      <c r="E385" s="226" t="e">
        <f>VLOOKUP(A385,#REF!,7,FALSE)</f>
        <v>#REF!</v>
      </c>
      <c r="F385" s="238" t="str">
        <f t="shared" si="34"/>
        <v>DE.AE-43</v>
      </c>
      <c r="G385" s="238" t="e">
        <f t="shared" si="35"/>
        <v>#REF!</v>
      </c>
    </row>
    <row r="386" spans="1:7" x14ac:dyDescent="0.25">
      <c r="A386" t="s">
        <v>195</v>
      </c>
      <c r="B386" s="226">
        <v>3</v>
      </c>
      <c r="C386" t="s">
        <v>1377</v>
      </c>
      <c r="D386" t="s">
        <v>1458</v>
      </c>
      <c r="E386" s="226" t="e">
        <f>VLOOKUP(A386,#REF!,7,FALSE)</f>
        <v>#REF!</v>
      </c>
      <c r="F386" s="238" t="str">
        <f t="shared" si="34"/>
        <v>DE.AE-53</v>
      </c>
      <c r="G386" s="238" t="e">
        <f t="shared" si="35"/>
        <v>#REF!</v>
      </c>
    </row>
    <row r="387" spans="1:7" x14ac:dyDescent="0.25">
      <c r="A387" t="s">
        <v>195</v>
      </c>
      <c r="B387" s="226">
        <v>3</v>
      </c>
      <c r="C387" t="s">
        <v>1378</v>
      </c>
      <c r="D387" t="s">
        <v>1461</v>
      </c>
      <c r="E387" s="226" t="e">
        <f>VLOOKUP(A387,#REF!,7,FALSE)</f>
        <v>#REF!</v>
      </c>
      <c r="F387" s="238" t="str">
        <f t="shared" ref="F387:F450" si="36">CONCATENATE($D387,$B387)</f>
        <v>RS.AN-23</v>
      </c>
      <c r="G387" s="238" t="e">
        <f t="shared" ref="G387:G450" si="37">_xlfn.IFNA(CONCATENATE(F387,$E387),CONCATENATE(F387,$E387,0))</f>
        <v>#REF!</v>
      </c>
    </row>
    <row r="388" spans="1:7" x14ac:dyDescent="0.25">
      <c r="A388" t="s">
        <v>196</v>
      </c>
      <c r="B388" s="226">
        <v>3</v>
      </c>
      <c r="C388" t="s">
        <v>1377</v>
      </c>
      <c r="D388" t="s">
        <v>1456</v>
      </c>
      <c r="E388" s="226" t="e">
        <f>VLOOKUP(A388,#REF!,7,FALSE)</f>
        <v>#REF!</v>
      </c>
      <c r="F388" s="238" t="str">
        <f t="shared" si="36"/>
        <v>DE.AE-23</v>
      </c>
      <c r="G388" s="238" t="e">
        <f t="shared" si="37"/>
        <v>#REF!</v>
      </c>
    </row>
    <row r="389" spans="1:7" x14ac:dyDescent="0.25">
      <c r="A389" t="s">
        <v>196</v>
      </c>
      <c r="B389" s="226">
        <v>3</v>
      </c>
      <c r="C389" t="s">
        <v>1377</v>
      </c>
      <c r="D389" t="s">
        <v>1451</v>
      </c>
      <c r="E389" s="226" t="e">
        <f>VLOOKUP(A389,#REF!,7,FALSE)</f>
        <v>#REF!</v>
      </c>
      <c r="F389" s="238" t="str">
        <f t="shared" si="36"/>
        <v>DE.AE-33</v>
      </c>
      <c r="G389" s="238" t="e">
        <f t="shared" si="37"/>
        <v>#REF!</v>
      </c>
    </row>
    <row r="390" spans="1:7" x14ac:dyDescent="0.25">
      <c r="A390" t="s">
        <v>196</v>
      </c>
      <c r="B390" s="226">
        <v>3</v>
      </c>
      <c r="C390" t="s">
        <v>1378</v>
      </c>
      <c r="D390" t="s">
        <v>1455</v>
      </c>
      <c r="E390" s="226" t="e">
        <f>VLOOKUP(A390,#REF!,7,FALSE)</f>
        <v>#REF!</v>
      </c>
      <c r="F390" s="238" t="str">
        <f t="shared" si="36"/>
        <v>RS.AN-13</v>
      </c>
      <c r="G390" s="238" t="e">
        <f t="shared" si="37"/>
        <v>#REF!</v>
      </c>
    </row>
    <row r="391" spans="1:7" x14ac:dyDescent="0.25">
      <c r="A391" t="s">
        <v>197</v>
      </c>
      <c r="B391" s="226">
        <v>1</v>
      </c>
      <c r="C391" t="s">
        <v>1376</v>
      </c>
      <c r="D391" t="s">
        <v>1443</v>
      </c>
      <c r="E391" s="226" t="e">
        <f>VLOOKUP(A391,#REF!,7,FALSE)</f>
        <v>#REF!</v>
      </c>
      <c r="F391" s="238" t="str">
        <f t="shared" si="36"/>
        <v>PR.IP-91</v>
      </c>
      <c r="G391" s="238" t="e">
        <f t="shared" si="37"/>
        <v>#REF!</v>
      </c>
    </row>
    <row r="392" spans="1:7" x14ac:dyDescent="0.25">
      <c r="A392" t="s">
        <v>197</v>
      </c>
      <c r="B392" s="226">
        <v>1</v>
      </c>
      <c r="C392" t="s">
        <v>1378</v>
      </c>
      <c r="D392" t="s">
        <v>1445</v>
      </c>
      <c r="E392" s="226" t="e">
        <f>VLOOKUP(A392,#REF!,7,FALSE)</f>
        <v>#REF!</v>
      </c>
      <c r="F392" s="238" t="str">
        <f t="shared" si="36"/>
        <v>RS.CO-11</v>
      </c>
      <c r="G392" s="238" t="e">
        <f t="shared" si="37"/>
        <v>#REF!</v>
      </c>
    </row>
    <row r="393" spans="1:7" x14ac:dyDescent="0.25">
      <c r="A393" t="s">
        <v>198</v>
      </c>
      <c r="B393" s="226">
        <v>1</v>
      </c>
      <c r="C393" t="s">
        <v>1376</v>
      </c>
      <c r="D393" t="s">
        <v>1443</v>
      </c>
      <c r="E393" s="226" t="e">
        <f>VLOOKUP(A393,#REF!,7,FALSE)</f>
        <v>#REF!</v>
      </c>
      <c r="F393" s="238" t="str">
        <f t="shared" si="36"/>
        <v>PR.IP-91</v>
      </c>
      <c r="G393" s="238" t="e">
        <f t="shared" si="37"/>
        <v>#REF!</v>
      </c>
    </row>
    <row r="394" spans="1:7" x14ac:dyDescent="0.25">
      <c r="A394" t="s">
        <v>198</v>
      </c>
      <c r="B394" s="226">
        <v>1</v>
      </c>
      <c r="C394" t="s">
        <v>1379</v>
      </c>
      <c r="D394" t="s">
        <v>1464</v>
      </c>
      <c r="E394" s="226" t="e">
        <f>VLOOKUP(A394,#REF!,7,FALSE)</f>
        <v>#REF!</v>
      </c>
      <c r="F394" s="238" t="str">
        <f t="shared" si="36"/>
        <v>RC.RP-11</v>
      </c>
      <c r="G394" s="238" t="e">
        <f t="shared" si="37"/>
        <v>#REF!</v>
      </c>
    </row>
    <row r="395" spans="1:7" x14ac:dyDescent="0.25">
      <c r="A395" t="s">
        <v>198</v>
      </c>
      <c r="B395" s="226">
        <v>1</v>
      </c>
      <c r="C395" t="s">
        <v>1378</v>
      </c>
      <c r="D395" t="s">
        <v>1465</v>
      </c>
      <c r="E395" s="226" t="e">
        <f>VLOOKUP(A395,#REF!,7,FALSE)</f>
        <v>#REF!</v>
      </c>
      <c r="F395" s="238" t="str">
        <f t="shared" si="36"/>
        <v>RS.MI-11</v>
      </c>
      <c r="G395" s="238" t="e">
        <f t="shared" si="37"/>
        <v>#REF!</v>
      </c>
    </row>
    <row r="396" spans="1:7" x14ac:dyDescent="0.25">
      <c r="A396" t="s">
        <v>198</v>
      </c>
      <c r="B396" s="226">
        <v>1</v>
      </c>
      <c r="C396" t="s">
        <v>1378</v>
      </c>
      <c r="D396" t="s">
        <v>1466</v>
      </c>
      <c r="E396" s="226" t="e">
        <f>VLOOKUP(A396,#REF!,7,FALSE)</f>
        <v>#REF!</v>
      </c>
      <c r="F396" s="238" t="str">
        <f t="shared" si="36"/>
        <v>RS.MI-21</v>
      </c>
      <c r="G396" s="238" t="e">
        <f t="shared" si="37"/>
        <v>#REF!</v>
      </c>
    </row>
    <row r="397" spans="1:7" x14ac:dyDescent="0.25">
      <c r="A397" t="s">
        <v>198</v>
      </c>
      <c r="B397" s="226">
        <v>1</v>
      </c>
      <c r="C397" t="s">
        <v>1378</v>
      </c>
      <c r="D397" t="s">
        <v>1444</v>
      </c>
      <c r="E397" s="226" t="e">
        <f>VLOOKUP(A397,#REF!,7,FALSE)</f>
        <v>#REF!</v>
      </c>
      <c r="F397" s="238" t="str">
        <f t="shared" si="36"/>
        <v>RS.RP-11</v>
      </c>
      <c r="G397" s="238" t="e">
        <f t="shared" si="37"/>
        <v>#REF!</v>
      </c>
    </row>
    <row r="398" spans="1:7" x14ac:dyDescent="0.25">
      <c r="A398" t="s">
        <v>199</v>
      </c>
      <c r="B398" s="226">
        <v>1</v>
      </c>
      <c r="C398" t="s">
        <v>1377</v>
      </c>
      <c r="D398" t="s">
        <v>1453</v>
      </c>
      <c r="E398" s="226" t="e">
        <f>VLOOKUP(A398,#REF!,7,FALSE)</f>
        <v>#REF!</v>
      </c>
      <c r="F398" s="238" t="str">
        <f t="shared" si="36"/>
        <v>DE.DP-41</v>
      </c>
      <c r="G398" s="238" t="e">
        <f t="shared" si="37"/>
        <v>#REF!</v>
      </c>
    </row>
    <row r="399" spans="1:7" x14ac:dyDescent="0.25">
      <c r="A399" t="s">
        <v>199</v>
      </c>
      <c r="B399" s="226">
        <v>1</v>
      </c>
      <c r="C399" t="s">
        <v>1376</v>
      </c>
      <c r="D399" t="s">
        <v>1443</v>
      </c>
      <c r="E399" s="226" t="e">
        <f>VLOOKUP(A399,#REF!,7,FALSE)</f>
        <v>#REF!</v>
      </c>
      <c r="F399" s="238" t="str">
        <f t="shared" si="36"/>
        <v>PR.IP-91</v>
      </c>
      <c r="G399" s="238" t="e">
        <f t="shared" si="37"/>
        <v>#REF!</v>
      </c>
    </row>
    <row r="400" spans="1:7" x14ac:dyDescent="0.25">
      <c r="A400" t="s">
        <v>199</v>
      </c>
      <c r="B400" s="226">
        <v>1</v>
      </c>
      <c r="C400" t="s">
        <v>1378</v>
      </c>
      <c r="D400" t="s">
        <v>1444</v>
      </c>
      <c r="E400" s="226" t="e">
        <f>VLOOKUP(A400,#REF!,7,FALSE)</f>
        <v>#REF!</v>
      </c>
      <c r="F400" s="238" t="str">
        <f t="shared" si="36"/>
        <v>RS.RP-11</v>
      </c>
      <c r="G400" s="238" t="e">
        <f t="shared" si="37"/>
        <v>#REF!</v>
      </c>
    </row>
    <row r="401" spans="1:7" x14ac:dyDescent="0.25">
      <c r="A401" t="s">
        <v>200</v>
      </c>
      <c r="B401" s="226">
        <v>2</v>
      </c>
      <c r="C401" t="s">
        <v>1376</v>
      </c>
      <c r="D401" t="s">
        <v>1443</v>
      </c>
      <c r="E401" s="226" t="e">
        <f>VLOOKUP(A401,#REF!,7,FALSE)</f>
        <v>#REF!</v>
      </c>
      <c r="F401" s="238" t="str">
        <f t="shared" si="36"/>
        <v>PR.IP-92</v>
      </c>
      <c r="G401" s="238" t="e">
        <f t="shared" si="37"/>
        <v>#REF!</v>
      </c>
    </row>
    <row r="402" spans="1:7" x14ac:dyDescent="0.25">
      <c r="A402" t="s">
        <v>200</v>
      </c>
      <c r="B402" s="226">
        <v>2</v>
      </c>
      <c r="C402" t="s">
        <v>1379</v>
      </c>
      <c r="D402" t="s">
        <v>1467</v>
      </c>
      <c r="E402" s="226" t="e">
        <f>VLOOKUP(A402,#REF!,7,FALSE)</f>
        <v>#REF!</v>
      </c>
      <c r="F402" s="238" t="str">
        <f t="shared" si="36"/>
        <v>RC.CO-22</v>
      </c>
      <c r="G402" s="238" t="e">
        <f t="shared" si="37"/>
        <v>#REF!</v>
      </c>
    </row>
    <row r="403" spans="1:7" x14ac:dyDescent="0.25">
      <c r="A403" t="s">
        <v>200</v>
      </c>
      <c r="B403" s="226">
        <v>2</v>
      </c>
      <c r="C403" t="s">
        <v>1379</v>
      </c>
      <c r="D403" t="s">
        <v>1463</v>
      </c>
      <c r="E403" s="226" t="e">
        <f>VLOOKUP(A403,#REF!,7,FALSE)</f>
        <v>#REF!</v>
      </c>
      <c r="F403" s="238" t="str">
        <f t="shared" si="36"/>
        <v>RC.CO-32</v>
      </c>
      <c r="G403" s="238" t="e">
        <f t="shared" si="37"/>
        <v>#REF!</v>
      </c>
    </row>
    <row r="404" spans="1:7" x14ac:dyDescent="0.25">
      <c r="A404" t="s">
        <v>200</v>
      </c>
      <c r="B404" s="226">
        <v>2</v>
      </c>
      <c r="C404" t="s">
        <v>1379</v>
      </c>
      <c r="D404" t="s">
        <v>1464</v>
      </c>
      <c r="E404" s="226" t="e">
        <f>VLOOKUP(A404,#REF!,7,FALSE)</f>
        <v>#REF!</v>
      </c>
      <c r="F404" s="238" t="str">
        <f t="shared" si="36"/>
        <v>RC.RP-12</v>
      </c>
      <c r="G404" s="238" t="e">
        <f t="shared" si="37"/>
        <v>#REF!</v>
      </c>
    </row>
    <row r="405" spans="1:7" x14ac:dyDescent="0.25">
      <c r="A405" t="s">
        <v>200</v>
      </c>
      <c r="B405" s="226">
        <v>2</v>
      </c>
      <c r="C405" t="s">
        <v>1378</v>
      </c>
      <c r="D405" t="s">
        <v>1445</v>
      </c>
      <c r="E405" s="226" t="e">
        <f>VLOOKUP(A405,#REF!,7,FALSE)</f>
        <v>#REF!</v>
      </c>
      <c r="F405" s="238" t="str">
        <f t="shared" si="36"/>
        <v>RS.CO-12</v>
      </c>
      <c r="G405" s="238" t="e">
        <f t="shared" si="37"/>
        <v>#REF!</v>
      </c>
    </row>
    <row r="406" spans="1:7" x14ac:dyDescent="0.25">
      <c r="A406" t="s">
        <v>200</v>
      </c>
      <c r="B406" s="226">
        <v>2</v>
      </c>
      <c r="C406" t="s">
        <v>1378</v>
      </c>
      <c r="D406" t="s">
        <v>1444</v>
      </c>
      <c r="E406" s="226" t="e">
        <f>VLOOKUP(A406,#REF!,7,FALSE)</f>
        <v>#REF!</v>
      </c>
      <c r="F406" s="238" t="str">
        <f t="shared" si="36"/>
        <v>RS.RP-12</v>
      </c>
      <c r="G406" s="238" t="e">
        <f t="shared" si="37"/>
        <v>#REF!</v>
      </c>
    </row>
    <row r="407" spans="1:7" x14ac:dyDescent="0.25">
      <c r="A407" t="s">
        <v>201</v>
      </c>
      <c r="B407" s="226">
        <v>2</v>
      </c>
      <c r="C407" t="s">
        <v>1376</v>
      </c>
      <c r="D407" t="s">
        <v>1443</v>
      </c>
      <c r="E407" s="226" t="e">
        <f>VLOOKUP(A407,#REF!,7,FALSE)</f>
        <v>#REF!</v>
      </c>
      <c r="F407" s="238" t="str">
        <f t="shared" si="36"/>
        <v>PR.IP-92</v>
      </c>
      <c r="G407" s="238" t="e">
        <f t="shared" si="37"/>
        <v>#REF!</v>
      </c>
    </row>
    <row r="408" spans="1:7" x14ac:dyDescent="0.25">
      <c r="A408" t="s">
        <v>201</v>
      </c>
      <c r="B408" s="226">
        <v>2</v>
      </c>
      <c r="C408" t="s">
        <v>1379</v>
      </c>
      <c r="D408" t="s">
        <v>1464</v>
      </c>
      <c r="E408" s="226" t="e">
        <f>VLOOKUP(A408,#REF!,7,FALSE)</f>
        <v>#REF!</v>
      </c>
      <c r="F408" s="238" t="str">
        <f t="shared" si="36"/>
        <v>RC.RP-12</v>
      </c>
      <c r="G408" s="238" t="e">
        <f t="shared" si="37"/>
        <v>#REF!</v>
      </c>
    </row>
    <row r="409" spans="1:7" x14ac:dyDescent="0.25">
      <c r="A409" t="s">
        <v>201</v>
      </c>
      <c r="B409" s="226">
        <v>2</v>
      </c>
      <c r="C409" t="s">
        <v>1378</v>
      </c>
      <c r="D409" t="s">
        <v>1448</v>
      </c>
      <c r="E409" s="226" t="e">
        <f>VLOOKUP(A409,#REF!,7,FALSE)</f>
        <v>#REF!</v>
      </c>
      <c r="F409" s="238" t="str">
        <f t="shared" si="36"/>
        <v>RS.CO-22</v>
      </c>
      <c r="G409" s="238" t="e">
        <f t="shared" si="37"/>
        <v>#REF!</v>
      </c>
    </row>
    <row r="410" spans="1:7" x14ac:dyDescent="0.25">
      <c r="A410" t="s">
        <v>201</v>
      </c>
      <c r="B410" s="226">
        <v>2</v>
      </c>
      <c r="C410" t="s">
        <v>1378</v>
      </c>
      <c r="D410" t="s">
        <v>1449</v>
      </c>
      <c r="E410" s="226" t="e">
        <f>VLOOKUP(A410,#REF!,7,FALSE)</f>
        <v>#REF!</v>
      </c>
      <c r="F410" s="238" t="str">
        <f t="shared" si="36"/>
        <v>RS.CO-32</v>
      </c>
      <c r="G410" s="238" t="e">
        <f t="shared" si="37"/>
        <v>#REF!</v>
      </c>
    </row>
    <row r="411" spans="1:7" x14ac:dyDescent="0.25">
      <c r="A411" t="s">
        <v>201</v>
      </c>
      <c r="B411" s="226">
        <v>2</v>
      </c>
      <c r="C411" t="s">
        <v>1378</v>
      </c>
      <c r="D411" t="s">
        <v>1447</v>
      </c>
      <c r="E411" s="226" t="e">
        <f>VLOOKUP(A411,#REF!,7,FALSE)</f>
        <v>#REF!</v>
      </c>
      <c r="F411" s="238" t="str">
        <f t="shared" si="36"/>
        <v>RS.CO-42</v>
      </c>
      <c r="G411" s="238" t="e">
        <f t="shared" si="37"/>
        <v>#REF!</v>
      </c>
    </row>
    <row r="412" spans="1:7" x14ac:dyDescent="0.25">
      <c r="A412" t="s">
        <v>201</v>
      </c>
      <c r="B412" s="226">
        <v>2</v>
      </c>
      <c r="C412" t="s">
        <v>1378</v>
      </c>
      <c r="D412" t="s">
        <v>1444</v>
      </c>
      <c r="E412" s="226" t="e">
        <f>VLOOKUP(A412,#REF!,7,FALSE)</f>
        <v>#REF!</v>
      </c>
      <c r="F412" s="238" t="str">
        <f t="shared" si="36"/>
        <v>RS.RP-12</v>
      </c>
      <c r="G412" s="238" t="e">
        <f t="shared" si="37"/>
        <v>#REF!</v>
      </c>
    </row>
    <row r="413" spans="1:7" x14ac:dyDescent="0.25">
      <c r="A413" t="s">
        <v>202</v>
      </c>
      <c r="B413" s="226">
        <v>2</v>
      </c>
      <c r="C413" t="s">
        <v>1377</v>
      </c>
      <c r="D413" t="s">
        <v>1462</v>
      </c>
      <c r="E413" s="226" t="e">
        <f>VLOOKUP(A413,#REF!,7,FALSE)</f>
        <v>#REF!</v>
      </c>
      <c r="F413" s="238" t="str">
        <f t="shared" si="36"/>
        <v>DE.DP-32</v>
      </c>
      <c r="G413" s="238" t="e">
        <f t="shared" si="37"/>
        <v>#REF!</v>
      </c>
    </row>
    <row r="414" spans="1:7" x14ac:dyDescent="0.25">
      <c r="A414" t="s">
        <v>202</v>
      </c>
      <c r="B414" s="226">
        <v>2</v>
      </c>
      <c r="C414" t="s">
        <v>383</v>
      </c>
      <c r="D414" t="s">
        <v>1446</v>
      </c>
      <c r="E414" s="226" t="e">
        <f>VLOOKUP(A414,#REF!,7,FALSE)</f>
        <v>#REF!</v>
      </c>
      <c r="F414" s="238" t="str">
        <f t="shared" si="36"/>
        <v>ID.SC-52</v>
      </c>
      <c r="G414" s="238" t="e">
        <f t="shared" si="37"/>
        <v>#REF!</v>
      </c>
    </row>
    <row r="415" spans="1:7" x14ac:dyDescent="0.25">
      <c r="A415" t="s">
        <v>202</v>
      </c>
      <c r="B415" s="226">
        <v>2</v>
      </c>
      <c r="C415" t="s">
        <v>1376</v>
      </c>
      <c r="D415" t="s">
        <v>1468</v>
      </c>
      <c r="E415" s="226" t="e">
        <f>VLOOKUP(A415,#REF!,7,FALSE)</f>
        <v>#REF!</v>
      </c>
      <c r="F415" s="238" t="str">
        <f t="shared" si="36"/>
        <v>PR.IP-102</v>
      </c>
      <c r="G415" s="238" t="e">
        <f t="shared" si="37"/>
        <v>#REF!</v>
      </c>
    </row>
    <row r="416" spans="1:7" x14ac:dyDescent="0.25">
      <c r="A416" t="s">
        <v>202</v>
      </c>
      <c r="B416" s="226">
        <v>2</v>
      </c>
      <c r="C416" t="s">
        <v>1376</v>
      </c>
      <c r="D416" t="s">
        <v>1443</v>
      </c>
      <c r="E416" s="226" t="e">
        <f>VLOOKUP(A416,#REF!,7,FALSE)</f>
        <v>#REF!</v>
      </c>
      <c r="F416" s="238" t="str">
        <f t="shared" si="36"/>
        <v>PR.IP-92</v>
      </c>
      <c r="G416" s="238" t="e">
        <f t="shared" si="37"/>
        <v>#REF!</v>
      </c>
    </row>
    <row r="417" spans="1:7" x14ac:dyDescent="0.25">
      <c r="A417" t="s">
        <v>203</v>
      </c>
      <c r="B417" s="226">
        <v>2</v>
      </c>
      <c r="C417" t="s">
        <v>1377</v>
      </c>
      <c r="D417" t="s">
        <v>1456</v>
      </c>
      <c r="E417" s="226" t="e">
        <f>VLOOKUP(A417,#REF!,7,FALSE)</f>
        <v>#REF!</v>
      </c>
      <c r="F417" s="238" t="str">
        <f t="shared" si="36"/>
        <v>DE.AE-22</v>
      </c>
      <c r="G417" s="238" t="e">
        <f t="shared" si="37"/>
        <v>#REF!</v>
      </c>
    </row>
    <row r="418" spans="1:7" x14ac:dyDescent="0.25">
      <c r="A418" t="s">
        <v>203</v>
      </c>
      <c r="B418" s="226">
        <v>2</v>
      </c>
      <c r="C418" t="s">
        <v>1377</v>
      </c>
      <c r="D418" t="s">
        <v>1457</v>
      </c>
      <c r="E418" s="226" t="e">
        <f>VLOOKUP(A418,#REF!,7,FALSE)</f>
        <v>#REF!</v>
      </c>
      <c r="F418" s="238" t="str">
        <f t="shared" si="36"/>
        <v>DE.DP-52</v>
      </c>
      <c r="G418" s="238" t="e">
        <f t="shared" si="37"/>
        <v>#REF!</v>
      </c>
    </row>
    <row r="419" spans="1:7" x14ac:dyDescent="0.25">
      <c r="A419" t="s">
        <v>203</v>
      </c>
      <c r="B419" s="226">
        <v>2</v>
      </c>
      <c r="C419" t="s">
        <v>1376</v>
      </c>
      <c r="D419" t="s">
        <v>1443</v>
      </c>
      <c r="E419" s="226" t="e">
        <f>VLOOKUP(A419,#REF!,7,FALSE)</f>
        <v>#REF!</v>
      </c>
      <c r="F419" s="238" t="str">
        <f t="shared" si="36"/>
        <v>PR.IP-92</v>
      </c>
      <c r="G419" s="238" t="e">
        <f t="shared" si="37"/>
        <v>#REF!</v>
      </c>
    </row>
    <row r="420" spans="1:7" x14ac:dyDescent="0.25">
      <c r="A420" t="s">
        <v>203</v>
      </c>
      <c r="B420" s="226">
        <v>2</v>
      </c>
      <c r="C420" t="s">
        <v>1379</v>
      </c>
      <c r="D420" t="s">
        <v>1469</v>
      </c>
      <c r="E420" s="226" t="e">
        <f>VLOOKUP(A420,#REF!,7,FALSE)</f>
        <v>#REF!</v>
      </c>
      <c r="F420" s="238" t="str">
        <f t="shared" si="36"/>
        <v>RC.IM-12</v>
      </c>
      <c r="G420" s="238" t="e">
        <f t="shared" si="37"/>
        <v>#REF!</v>
      </c>
    </row>
    <row r="421" spans="1:7" x14ac:dyDescent="0.25">
      <c r="A421" t="s">
        <v>203</v>
      </c>
      <c r="B421" s="226">
        <v>2</v>
      </c>
      <c r="C421" t="s">
        <v>1379</v>
      </c>
      <c r="D421" t="s">
        <v>1470</v>
      </c>
      <c r="E421" s="226" t="e">
        <f>VLOOKUP(A421,#REF!,7,FALSE)</f>
        <v>#REF!</v>
      </c>
      <c r="F421" s="238" t="str">
        <f t="shared" si="36"/>
        <v>RC.IM-22</v>
      </c>
      <c r="G421" s="238" t="e">
        <f t="shared" si="37"/>
        <v>#REF!</v>
      </c>
    </row>
    <row r="422" spans="1:7" x14ac:dyDescent="0.25">
      <c r="A422" t="s">
        <v>203</v>
      </c>
      <c r="B422" s="226">
        <v>2</v>
      </c>
      <c r="C422" t="s">
        <v>1378</v>
      </c>
      <c r="D422" t="s">
        <v>1471</v>
      </c>
      <c r="E422" s="226" t="e">
        <f>VLOOKUP(A422,#REF!,7,FALSE)</f>
        <v>#REF!</v>
      </c>
      <c r="F422" s="238" t="str">
        <f t="shared" si="36"/>
        <v>RS.IM-12</v>
      </c>
      <c r="G422" s="238" t="e">
        <f t="shared" si="37"/>
        <v>#REF!</v>
      </c>
    </row>
    <row r="423" spans="1:7" x14ac:dyDescent="0.25">
      <c r="A423" t="s">
        <v>203</v>
      </c>
      <c r="B423" s="226">
        <v>2</v>
      </c>
      <c r="C423" t="s">
        <v>1378</v>
      </c>
      <c r="D423" t="s">
        <v>1472</v>
      </c>
      <c r="E423" s="226" t="e">
        <f>VLOOKUP(A423,#REF!,7,FALSE)</f>
        <v>#REF!</v>
      </c>
      <c r="F423" s="238" t="str">
        <f t="shared" si="36"/>
        <v>RS.IM-22</v>
      </c>
      <c r="G423" s="238" t="e">
        <f t="shared" si="37"/>
        <v>#REF!</v>
      </c>
    </row>
    <row r="424" spans="1:7" x14ac:dyDescent="0.25">
      <c r="A424" t="s">
        <v>204</v>
      </c>
      <c r="B424" s="226">
        <v>3</v>
      </c>
      <c r="C424" t="s">
        <v>1376</v>
      </c>
      <c r="D424" t="s">
        <v>1443</v>
      </c>
      <c r="E424" s="226" t="e">
        <f>VLOOKUP(A424,#REF!,7,FALSE)</f>
        <v>#REF!</v>
      </c>
      <c r="F424" s="238" t="str">
        <f t="shared" si="36"/>
        <v>PR.IP-93</v>
      </c>
      <c r="G424" s="238" t="e">
        <f t="shared" si="37"/>
        <v>#REF!</v>
      </c>
    </row>
    <row r="425" spans="1:7" x14ac:dyDescent="0.25">
      <c r="A425" t="s">
        <v>204</v>
      </c>
      <c r="B425" s="226">
        <v>3</v>
      </c>
      <c r="C425" t="s">
        <v>1379</v>
      </c>
      <c r="D425" t="s">
        <v>1469</v>
      </c>
      <c r="E425" s="226" t="e">
        <f>VLOOKUP(A425,#REF!,7,FALSE)</f>
        <v>#REF!</v>
      </c>
      <c r="F425" s="238" t="str">
        <f t="shared" si="36"/>
        <v>RC.IM-13</v>
      </c>
      <c r="G425" s="238" t="e">
        <f t="shared" si="37"/>
        <v>#REF!</v>
      </c>
    </row>
    <row r="426" spans="1:7" x14ac:dyDescent="0.25">
      <c r="A426" t="s">
        <v>204</v>
      </c>
      <c r="B426" s="226">
        <v>3</v>
      </c>
      <c r="C426" t="s">
        <v>1379</v>
      </c>
      <c r="D426" t="s">
        <v>1470</v>
      </c>
      <c r="E426" s="226" t="e">
        <f>VLOOKUP(A426,#REF!,7,FALSE)</f>
        <v>#REF!</v>
      </c>
      <c r="F426" s="238" t="str">
        <f t="shared" si="36"/>
        <v>RC.IM-23</v>
      </c>
      <c r="G426" s="238" t="e">
        <f t="shared" si="37"/>
        <v>#REF!</v>
      </c>
    </row>
    <row r="427" spans="1:7" x14ac:dyDescent="0.25">
      <c r="A427" t="s">
        <v>204</v>
      </c>
      <c r="B427" s="226">
        <v>3</v>
      </c>
      <c r="C427" t="s">
        <v>1378</v>
      </c>
      <c r="D427" t="s">
        <v>1471</v>
      </c>
      <c r="E427" s="226" t="e">
        <f>VLOOKUP(A427,#REF!,7,FALSE)</f>
        <v>#REF!</v>
      </c>
      <c r="F427" s="238" t="str">
        <f t="shared" si="36"/>
        <v>RS.IM-13</v>
      </c>
      <c r="G427" s="238" t="e">
        <f t="shared" si="37"/>
        <v>#REF!</v>
      </c>
    </row>
    <row r="428" spans="1:7" x14ac:dyDescent="0.25">
      <c r="A428" t="s">
        <v>204</v>
      </c>
      <c r="B428" s="226">
        <v>3</v>
      </c>
      <c r="C428" t="s">
        <v>1378</v>
      </c>
      <c r="D428" t="s">
        <v>1472</v>
      </c>
      <c r="E428" s="226" t="e">
        <f>VLOOKUP(A428,#REF!,7,FALSE)</f>
        <v>#REF!</v>
      </c>
      <c r="F428" s="238" t="str">
        <f t="shared" si="36"/>
        <v>RS.IM-23</v>
      </c>
      <c r="G428" s="238" t="e">
        <f t="shared" si="37"/>
        <v>#REF!</v>
      </c>
    </row>
    <row r="429" spans="1:7" x14ac:dyDescent="0.25">
      <c r="A429" t="s">
        <v>205</v>
      </c>
      <c r="B429" s="226">
        <v>3</v>
      </c>
      <c r="C429" t="s">
        <v>1376</v>
      </c>
      <c r="D429" t="s">
        <v>1443</v>
      </c>
      <c r="E429" s="226" t="e">
        <f>VLOOKUP(A429,#REF!,7,FALSE)</f>
        <v>#REF!</v>
      </c>
      <c r="F429" s="238" t="str">
        <f t="shared" si="36"/>
        <v>PR.IP-93</v>
      </c>
      <c r="G429" s="238" t="e">
        <f t="shared" si="37"/>
        <v>#REF!</v>
      </c>
    </row>
    <row r="430" spans="1:7" x14ac:dyDescent="0.25">
      <c r="A430" t="s">
        <v>205</v>
      </c>
      <c r="B430" s="226">
        <v>3</v>
      </c>
      <c r="C430" t="s">
        <v>1379</v>
      </c>
      <c r="D430" t="s">
        <v>1463</v>
      </c>
      <c r="E430" s="226" t="e">
        <f>VLOOKUP(A430,#REF!,7,FALSE)</f>
        <v>#REF!</v>
      </c>
      <c r="F430" s="238" t="str">
        <f t="shared" si="36"/>
        <v>RC.CO-33</v>
      </c>
      <c r="G430" s="238" t="e">
        <f t="shared" si="37"/>
        <v>#REF!</v>
      </c>
    </row>
    <row r="431" spans="1:7" x14ac:dyDescent="0.25">
      <c r="A431" t="s">
        <v>205</v>
      </c>
      <c r="B431" s="226">
        <v>3</v>
      </c>
      <c r="C431" t="s">
        <v>1379</v>
      </c>
      <c r="D431" t="s">
        <v>1464</v>
      </c>
      <c r="E431" s="226" t="e">
        <f>VLOOKUP(A431,#REF!,7,FALSE)</f>
        <v>#REF!</v>
      </c>
      <c r="F431" s="238" t="str">
        <f t="shared" si="36"/>
        <v>RC.RP-13</v>
      </c>
      <c r="G431" s="238" t="e">
        <f t="shared" si="37"/>
        <v>#REF!</v>
      </c>
    </row>
    <row r="432" spans="1:7" x14ac:dyDescent="0.25">
      <c r="A432" t="s">
        <v>205</v>
      </c>
      <c r="B432" s="226">
        <v>3</v>
      </c>
      <c r="C432" t="s">
        <v>1378</v>
      </c>
      <c r="D432" t="s">
        <v>1473</v>
      </c>
      <c r="E432" s="226" t="e">
        <f>VLOOKUP(A432,#REF!,7,FALSE)</f>
        <v>#REF!</v>
      </c>
      <c r="F432" s="238" t="str">
        <f t="shared" si="36"/>
        <v>RS.AN-33</v>
      </c>
      <c r="G432" s="238" t="e">
        <f t="shared" si="37"/>
        <v>#REF!</v>
      </c>
    </row>
    <row r="433" spans="1:7" x14ac:dyDescent="0.25">
      <c r="A433" t="s">
        <v>205</v>
      </c>
      <c r="B433" s="226">
        <v>3</v>
      </c>
      <c r="C433" t="s">
        <v>1378</v>
      </c>
      <c r="D433" t="s">
        <v>1449</v>
      </c>
      <c r="E433" s="226" t="e">
        <f>VLOOKUP(A433,#REF!,7,FALSE)</f>
        <v>#REF!</v>
      </c>
      <c r="F433" s="238" t="str">
        <f t="shared" si="36"/>
        <v>RS.CO-33</v>
      </c>
      <c r="G433" s="238" t="e">
        <f t="shared" si="37"/>
        <v>#REF!</v>
      </c>
    </row>
    <row r="434" spans="1:7" x14ac:dyDescent="0.25">
      <c r="A434" t="s">
        <v>205</v>
      </c>
      <c r="B434" s="226">
        <v>3</v>
      </c>
      <c r="C434" t="s">
        <v>1378</v>
      </c>
      <c r="D434" t="s">
        <v>1444</v>
      </c>
      <c r="E434" s="226" t="e">
        <f>VLOOKUP(A434,#REF!,7,FALSE)</f>
        <v>#REF!</v>
      </c>
      <c r="F434" s="238" t="str">
        <f t="shared" si="36"/>
        <v>RS.RP-13</v>
      </c>
      <c r="G434" s="238" t="e">
        <f t="shared" si="37"/>
        <v>#REF!</v>
      </c>
    </row>
    <row r="435" spans="1:7" x14ac:dyDescent="0.25">
      <c r="A435" t="s">
        <v>206</v>
      </c>
      <c r="B435" s="226">
        <v>3</v>
      </c>
      <c r="C435" t="s">
        <v>1377</v>
      </c>
      <c r="D435" t="s">
        <v>1462</v>
      </c>
      <c r="E435" s="226" t="e">
        <f>VLOOKUP(A435,#REF!,7,FALSE)</f>
        <v>#REF!</v>
      </c>
      <c r="F435" s="238" t="str">
        <f t="shared" si="36"/>
        <v>DE.DP-33</v>
      </c>
      <c r="G435" s="238" t="e">
        <f t="shared" si="37"/>
        <v>#REF!</v>
      </c>
    </row>
    <row r="436" spans="1:7" x14ac:dyDescent="0.25">
      <c r="A436" t="s">
        <v>206</v>
      </c>
      <c r="B436" s="226">
        <v>3</v>
      </c>
      <c r="C436" t="s">
        <v>383</v>
      </c>
      <c r="D436" t="s">
        <v>1446</v>
      </c>
      <c r="E436" s="226" t="e">
        <f>VLOOKUP(A436,#REF!,7,FALSE)</f>
        <v>#REF!</v>
      </c>
      <c r="F436" s="238" t="str">
        <f t="shared" si="36"/>
        <v>ID.SC-53</v>
      </c>
      <c r="G436" s="238" t="e">
        <f t="shared" si="37"/>
        <v>#REF!</v>
      </c>
    </row>
    <row r="437" spans="1:7" x14ac:dyDescent="0.25">
      <c r="A437" t="s">
        <v>206</v>
      </c>
      <c r="B437" s="226">
        <v>3</v>
      </c>
      <c r="C437" t="s">
        <v>1376</v>
      </c>
      <c r="D437" t="s">
        <v>1443</v>
      </c>
      <c r="E437" s="226" t="e">
        <f>VLOOKUP(A437,#REF!,7,FALSE)</f>
        <v>#REF!</v>
      </c>
      <c r="F437" s="238" t="str">
        <f t="shared" si="36"/>
        <v>PR.IP-93</v>
      </c>
      <c r="G437" s="238" t="e">
        <f t="shared" si="37"/>
        <v>#REF!</v>
      </c>
    </row>
    <row r="438" spans="1:7" x14ac:dyDescent="0.25">
      <c r="A438" t="s">
        <v>876</v>
      </c>
      <c r="B438" s="226">
        <v>3</v>
      </c>
      <c r="C438" t="s">
        <v>1376</v>
      </c>
      <c r="D438" t="s">
        <v>1443</v>
      </c>
      <c r="E438" s="226" t="e">
        <f>VLOOKUP(A438,#REF!,7,FALSE)</f>
        <v>#REF!</v>
      </c>
      <c r="F438" s="238" t="str">
        <f t="shared" si="36"/>
        <v>PR.IP-93</v>
      </c>
      <c r="G438" s="238" t="e">
        <f t="shared" si="37"/>
        <v>#REF!</v>
      </c>
    </row>
    <row r="439" spans="1:7" x14ac:dyDescent="0.25">
      <c r="A439" t="s">
        <v>876</v>
      </c>
      <c r="B439" s="226">
        <v>3</v>
      </c>
      <c r="C439" t="s">
        <v>1379</v>
      </c>
      <c r="D439" t="s">
        <v>1464</v>
      </c>
      <c r="E439" s="226" t="e">
        <f>VLOOKUP(A439,#REF!,7,FALSE)</f>
        <v>#REF!</v>
      </c>
      <c r="F439" s="238" t="str">
        <f t="shared" si="36"/>
        <v>RC.RP-13</v>
      </c>
      <c r="G439" s="238" t="e">
        <f t="shared" si="37"/>
        <v>#REF!</v>
      </c>
    </row>
    <row r="440" spans="1:7" x14ac:dyDescent="0.25">
      <c r="A440" t="s">
        <v>876</v>
      </c>
      <c r="B440" s="226">
        <v>3</v>
      </c>
      <c r="C440" t="s">
        <v>1378</v>
      </c>
      <c r="D440" t="s">
        <v>1459</v>
      </c>
      <c r="E440" s="226" t="e">
        <f>VLOOKUP(A440,#REF!,7,FALSE)</f>
        <v>#REF!</v>
      </c>
      <c r="F440" s="238" t="str">
        <f t="shared" si="36"/>
        <v>RS.AN-43</v>
      </c>
      <c r="G440" s="238" t="e">
        <f t="shared" si="37"/>
        <v>#REF!</v>
      </c>
    </row>
    <row r="441" spans="1:7" x14ac:dyDescent="0.25">
      <c r="A441" t="s">
        <v>876</v>
      </c>
      <c r="B441" s="226">
        <v>3</v>
      </c>
      <c r="C441" t="s">
        <v>1378</v>
      </c>
      <c r="D441" t="s">
        <v>1444</v>
      </c>
      <c r="E441" s="226" t="e">
        <f>VLOOKUP(A441,#REF!,7,FALSE)</f>
        <v>#REF!</v>
      </c>
      <c r="F441" s="238" t="str">
        <f t="shared" si="36"/>
        <v>RS.RP-13</v>
      </c>
      <c r="G441" s="238" t="e">
        <f t="shared" si="37"/>
        <v>#REF!</v>
      </c>
    </row>
    <row r="442" spans="1:7" x14ac:dyDescent="0.25">
      <c r="A442" t="s">
        <v>207</v>
      </c>
      <c r="B442" s="226">
        <v>1</v>
      </c>
      <c r="C442" t="s">
        <v>383</v>
      </c>
      <c r="D442" t="s">
        <v>1442</v>
      </c>
      <c r="E442" s="226" t="e">
        <f>VLOOKUP(A442,#REF!,7,FALSE)</f>
        <v>#REF!</v>
      </c>
      <c r="F442" s="238" t="str">
        <f t="shared" si="36"/>
        <v>ID.BE-51</v>
      </c>
      <c r="G442" s="238" t="e">
        <f t="shared" si="37"/>
        <v>#REF!</v>
      </c>
    </row>
    <row r="443" spans="1:7" x14ac:dyDescent="0.25">
      <c r="A443" t="s">
        <v>207</v>
      </c>
      <c r="B443" s="226">
        <v>1</v>
      </c>
      <c r="C443" t="s">
        <v>1376</v>
      </c>
      <c r="D443" t="s">
        <v>1443</v>
      </c>
      <c r="E443" s="226" t="e">
        <f>VLOOKUP(A443,#REF!,7,FALSE)</f>
        <v>#REF!</v>
      </c>
      <c r="F443" s="238" t="str">
        <f t="shared" si="36"/>
        <v>PR.IP-91</v>
      </c>
      <c r="G443" s="238" t="e">
        <f t="shared" si="37"/>
        <v>#REF!</v>
      </c>
    </row>
    <row r="444" spans="1:7" x14ac:dyDescent="0.25">
      <c r="A444" t="s">
        <v>208</v>
      </c>
      <c r="B444" s="226">
        <v>1</v>
      </c>
      <c r="C444" t="s">
        <v>1376</v>
      </c>
      <c r="D444" t="s">
        <v>1474</v>
      </c>
      <c r="E444" s="226" t="e">
        <f>VLOOKUP(A444,#REF!,7,FALSE)</f>
        <v>#REF!</v>
      </c>
      <c r="F444" s="238" t="str">
        <f t="shared" si="36"/>
        <v>PR.IP-41</v>
      </c>
      <c r="G444" s="238" t="e">
        <f t="shared" si="37"/>
        <v>#REF!</v>
      </c>
    </row>
    <row r="445" spans="1:7" x14ac:dyDescent="0.25">
      <c r="A445" t="s">
        <v>209</v>
      </c>
      <c r="B445" s="226">
        <v>1</v>
      </c>
      <c r="C445" t="s">
        <v>383</v>
      </c>
      <c r="D445" t="s">
        <v>1442</v>
      </c>
      <c r="E445" s="226" t="e">
        <f>VLOOKUP(A445,#REF!,7,FALSE)</f>
        <v>#REF!</v>
      </c>
      <c r="F445" s="238" t="str">
        <f t="shared" si="36"/>
        <v>ID.BE-51</v>
      </c>
      <c r="G445" s="238" t="e">
        <f t="shared" si="37"/>
        <v>#REF!</v>
      </c>
    </row>
    <row r="446" spans="1:7" x14ac:dyDescent="0.25">
      <c r="A446" t="s">
        <v>209</v>
      </c>
      <c r="B446" s="226">
        <v>1</v>
      </c>
      <c r="C446" t="s">
        <v>1376</v>
      </c>
      <c r="D446" t="s">
        <v>1408</v>
      </c>
      <c r="E446" s="226" t="e">
        <f>VLOOKUP(A446,#REF!,7,FALSE)</f>
        <v>#REF!</v>
      </c>
      <c r="F446" s="238" t="str">
        <f t="shared" si="36"/>
        <v>PR.DS-41</v>
      </c>
      <c r="G446" s="238" t="e">
        <f t="shared" si="37"/>
        <v>#REF!</v>
      </c>
    </row>
    <row r="447" spans="1:7" x14ac:dyDescent="0.25">
      <c r="A447" t="s">
        <v>210</v>
      </c>
      <c r="B447" s="226">
        <v>2</v>
      </c>
      <c r="C447" t="s">
        <v>1376</v>
      </c>
      <c r="D447" t="s">
        <v>1443</v>
      </c>
      <c r="E447" s="226" t="e">
        <f>VLOOKUP(A447,#REF!,7,FALSE)</f>
        <v>#REF!</v>
      </c>
      <c r="F447" s="238" t="str">
        <f t="shared" si="36"/>
        <v>PR.IP-92</v>
      </c>
      <c r="G447" s="238" t="e">
        <f t="shared" si="37"/>
        <v>#REF!</v>
      </c>
    </row>
    <row r="448" spans="1:7" x14ac:dyDescent="0.25">
      <c r="A448" t="s">
        <v>211</v>
      </c>
      <c r="B448" s="226">
        <v>2</v>
      </c>
      <c r="C448" t="s">
        <v>383</v>
      </c>
      <c r="D448" t="s">
        <v>1442</v>
      </c>
      <c r="E448" s="226" t="e">
        <f>VLOOKUP(A448,#REF!,7,FALSE)</f>
        <v>#REF!</v>
      </c>
      <c r="F448" s="238" t="str">
        <f t="shared" si="36"/>
        <v>ID.BE-52</v>
      </c>
      <c r="G448" s="238" t="e">
        <f t="shared" si="37"/>
        <v>#REF!</v>
      </c>
    </row>
    <row r="449" spans="1:7" x14ac:dyDescent="0.25">
      <c r="A449" t="s">
        <v>211</v>
      </c>
      <c r="B449" s="226">
        <v>2</v>
      </c>
      <c r="C449" t="s">
        <v>1376</v>
      </c>
      <c r="D449" t="s">
        <v>1474</v>
      </c>
      <c r="E449" s="226" t="e">
        <f>VLOOKUP(A449,#REF!,7,FALSE)</f>
        <v>#REF!</v>
      </c>
      <c r="F449" s="238" t="str">
        <f t="shared" si="36"/>
        <v>PR.IP-42</v>
      </c>
      <c r="G449" s="238" t="e">
        <f t="shared" si="37"/>
        <v>#REF!</v>
      </c>
    </row>
    <row r="450" spans="1:7" x14ac:dyDescent="0.25">
      <c r="A450" t="s">
        <v>211</v>
      </c>
      <c r="B450" s="226">
        <v>2</v>
      </c>
      <c r="C450" t="s">
        <v>1376</v>
      </c>
      <c r="D450" t="s">
        <v>1443</v>
      </c>
      <c r="E450" s="226" t="e">
        <f>VLOOKUP(A450,#REF!,7,FALSE)</f>
        <v>#REF!</v>
      </c>
      <c r="F450" s="238" t="str">
        <f t="shared" si="36"/>
        <v>PR.IP-92</v>
      </c>
      <c r="G450" s="238" t="e">
        <f t="shared" si="37"/>
        <v>#REF!</v>
      </c>
    </row>
    <row r="451" spans="1:7" x14ac:dyDescent="0.25">
      <c r="A451" t="s">
        <v>212</v>
      </c>
      <c r="B451" s="226">
        <v>2</v>
      </c>
      <c r="C451" t="s">
        <v>383</v>
      </c>
      <c r="D451" t="s">
        <v>1442</v>
      </c>
      <c r="E451" s="226" t="e">
        <f>VLOOKUP(A451,#REF!,7,FALSE)</f>
        <v>#REF!</v>
      </c>
      <c r="F451" s="238" t="str">
        <f t="shared" ref="F451:F514" si="38">CONCATENATE($D451,$B451)</f>
        <v>ID.BE-52</v>
      </c>
      <c r="G451" s="238" t="e">
        <f t="shared" ref="G451:G514" si="39">_xlfn.IFNA(CONCATENATE(F451,$E451),CONCATENATE(F451,$E451,0))</f>
        <v>#REF!</v>
      </c>
    </row>
    <row r="452" spans="1:7" x14ac:dyDescent="0.25">
      <c r="A452" t="s">
        <v>212</v>
      </c>
      <c r="B452" s="226">
        <v>2</v>
      </c>
      <c r="C452" t="s">
        <v>1376</v>
      </c>
      <c r="D452" t="s">
        <v>1474</v>
      </c>
      <c r="E452" s="226" t="e">
        <f>VLOOKUP(A452,#REF!,7,FALSE)</f>
        <v>#REF!</v>
      </c>
      <c r="F452" s="238" t="str">
        <f t="shared" si="38"/>
        <v>PR.IP-42</v>
      </c>
      <c r="G452" s="238" t="e">
        <f t="shared" si="39"/>
        <v>#REF!</v>
      </c>
    </row>
    <row r="453" spans="1:7" x14ac:dyDescent="0.25">
      <c r="A453" t="s">
        <v>212</v>
      </c>
      <c r="B453" s="226">
        <v>2</v>
      </c>
      <c r="C453" t="s">
        <v>1376</v>
      </c>
      <c r="D453" t="s">
        <v>1443</v>
      </c>
      <c r="E453" s="226" t="e">
        <f>VLOOKUP(A453,#REF!,7,FALSE)</f>
        <v>#REF!</v>
      </c>
      <c r="F453" s="238" t="str">
        <f t="shared" si="38"/>
        <v>PR.IP-92</v>
      </c>
      <c r="G453" s="238" t="e">
        <f t="shared" si="39"/>
        <v>#REF!</v>
      </c>
    </row>
    <row r="454" spans="1:7" x14ac:dyDescent="0.25">
      <c r="A454" t="s">
        <v>213</v>
      </c>
      <c r="B454" s="226">
        <v>2</v>
      </c>
      <c r="C454" t="s">
        <v>383</v>
      </c>
      <c r="D454" t="s">
        <v>1446</v>
      </c>
      <c r="E454" s="226" t="e">
        <f>VLOOKUP(A454,#REF!,7,FALSE)</f>
        <v>#REF!</v>
      </c>
      <c r="F454" s="238" t="str">
        <f t="shared" si="38"/>
        <v>ID.SC-52</v>
      </c>
      <c r="G454" s="238" t="e">
        <f t="shared" si="39"/>
        <v>#REF!</v>
      </c>
    </row>
    <row r="455" spans="1:7" x14ac:dyDescent="0.25">
      <c r="A455" t="s">
        <v>213</v>
      </c>
      <c r="B455" s="226">
        <v>2</v>
      </c>
      <c r="C455" t="s">
        <v>1376</v>
      </c>
      <c r="D455" t="s">
        <v>1468</v>
      </c>
      <c r="E455" s="226" t="e">
        <f>VLOOKUP(A455,#REF!,7,FALSE)</f>
        <v>#REF!</v>
      </c>
      <c r="F455" s="238" t="str">
        <f t="shared" si="38"/>
        <v>PR.IP-102</v>
      </c>
      <c r="G455" s="238" t="e">
        <f t="shared" si="39"/>
        <v>#REF!</v>
      </c>
    </row>
    <row r="456" spans="1:7" x14ac:dyDescent="0.25">
      <c r="A456" t="s">
        <v>213</v>
      </c>
      <c r="B456" s="226">
        <v>2</v>
      </c>
      <c r="C456" t="s">
        <v>1376</v>
      </c>
      <c r="D456" t="s">
        <v>1443</v>
      </c>
      <c r="E456" s="226" t="e">
        <f>VLOOKUP(A456,#REF!,7,FALSE)</f>
        <v>#REF!</v>
      </c>
      <c r="F456" s="238" t="str">
        <f t="shared" si="38"/>
        <v>PR.IP-92</v>
      </c>
      <c r="G456" s="238" t="e">
        <f t="shared" si="39"/>
        <v>#REF!</v>
      </c>
    </row>
    <row r="457" spans="1:7" x14ac:dyDescent="0.25">
      <c r="A457" t="s">
        <v>877</v>
      </c>
      <c r="B457" s="226">
        <v>2</v>
      </c>
      <c r="C457" t="s">
        <v>1376</v>
      </c>
      <c r="D457" t="s">
        <v>1474</v>
      </c>
      <c r="E457" s="226" t="e">
        <f>VLOOKUP(A457,#REF!,7,FALSE)</f>
        <v>#REF!</v>
      </c>
      <c r="F457" s="238" t="str">
        <f t="shared" si="38"/>
        <v>PR.IP-42</v>
      </c>
      <c r="G457" s="238" t="e">
        <f t="shared" si="39"/>
        <v>#REF!</v>
      </c>
    </row>
    <row r="458" spans="1:7" x14ac:dyDescent="0.25">
      <c r="A458" t="s">
        <v>878</v>
      </c>
      <c r="B458" s="226">
        <v>2</v>
      </c>
      <c r="C458" t="s">
        <v>1376</v>
      </c>
      <c r="D458" t="s">
        <v>1474</v>
      </c>
      <c r="E458" s="226" t="e">
        <f>VLOOKUP(A458,#REF!,7,FALSE)</f>
        <v>#REF!</v>
      </c>
      <c r="F458" s="238" t="str">
        <f t="shared" si="38"/>
        <v>PR.IP-42</v>
      </c>
      <c r="G458" s="238" t="e">
        <f t="shared" si="39"/>
        <v>#REF!</v>
      </c>
    </row>
    <row r="459" spans="1:7" x14ac:dyDescent="0.25">
      <c r="A459" t="s">
        <v>879</v>
      </c>
      <c r="B459" s="226">
        <v>2</v>
      </c>
      <c r="C459" t="s">
        <v>383</v>
      </c>
      <c r="D459" t="s">
        <v>1442</v>
      </c>
      <c r="E459" s="226" t="e">
        <f>VLOOKUP(A459,#REF!,7,FALSE)</f>
        <v>#REF!</v>
      </c>
      <c r="F459" s="238" t="str">
        <f t="shared" si="38"/>
        <v>ID.BE-52</v>
      </c>
      <c r="G459" s="238" t="e">
        <f t="shared" si="39"/>
        <v>#REF!</v>
      </c>
    </row>
    <row r="460" spans="1:7" x14ac:dyDescent="0.25">
      <c r="A460" t="s">
        <v>879</v>
      </c>
      <c r="B460" s="226">
        <v>2</v>
      </c>
      <c r="C460" t="s">
        <v>1376</v>
      </c>
      <c r="D460" t="s">
        <v>1408</v>
      </c>
      <c r="E460" s="226" t="e">
        <f>VLOOKUP(A460,#REF!,7,FALSE)</f>
        <v>#REF!</v>
      </c>
      <c r="F460" s="238" t="str">
        <f t="shared" si="38"/>
        <v>PR.DS-42</v>
      </c>
      <c r="G460" s="238" t="e">
        <f t="shared" si="39"/>
        <v>#REF!</v>
      </c>
    </row>
    <row r="461" spans="1:7" x14ac:dyDescent="0.25">
      <c r="A461" t="s">
        <v>879</v>
      </c>
      <c r="B461" s="226">
        <v>2</v>
      </c>
      <c r="C461" t="s">
        <v>1376</v>
      </c>
      <c r="D461" t="s">
        <v>1410</v>
      </c>
      <c r="E461" s="226" t="e">
        <f>VLOOKUP(A461,#REF!,7,FALSE)</f>
        <v>#REF!</v>
      </c>
      <c r="F461" s="238" t="str">
        <f t="shared" si="38"/>
        <v>PR.PT-52</v>
      </c>
      <c r="G461" s="238" t="e">
        <f t="shared" si="39"/>
        <v>#REF!</v>
      </c>
    </row>
    <row r="462" spans="1:7" x14ac:dyDescent="0.25">
      <c r="A462" t="s">
        <v>880</v>
      </c>
      <c r="B462" s="226">
        <v>2</v>
      </c>
      <c r="C462" t="s">
        <v>383</v>
      </c>
      <c r="D462" t="s">
        <v>1442</v>
      </c>
      <c r="E462" s="226" t="e">
        <f>VLOOKUP(A462,#REF!,7,FALSE)</f>
        <v>#REF!</v>
      </c>
      <c r="F462" s="238" t="str">
        <f t="shared" si="38"/>
        <v>ID.BE-52</v>
      </c>
      <c r="G462" s="238" t="e">
        <f t="shared" si="39"/>
        <v>#REF!</v>
      </c>
    </row>
    <row r="463" spans="1:7" x14ac:dyDescent="0.25">
      <c r="A463" t="s">
        <v>880</v>
      </c>
      <c r="B463" s="226">
        <v>2</v>
      </c>
      <c r="C463" t="s">
        <v>1376</v>
      </c>
      <c r="D463" t="s">
        <v>1443</v>
      </c>
      <c r="E463" s="226" t="e">
        <f>VLOOKUP(A463,#REF!,7,FALSE)</f>
        <v>#REF!</v>
      </c>
      <c r="F463" s="238" t="str">
        <f t="shared" si="38"/>
        <v>PR.IP-92</v>
      </c>
      <c r="G463" s="238" t="e">
        <f t="shared" si="39"/>
        <v>#REF!</v>
      </c>
    </row>
    <row r="464" spans="1:7" x14ac:dyDescent="0.25">
      <c r="A464" t="s">
        <v>881</v>
      </c>
      <c r="B464" s="226">
        <v>2</v>
      </c>
      <c r="C464" t="s">
        <v>1376</v>
      </c>
      <c r="D464" t="s">
        <v>1443</v>
      </c>
      <c r="E464" s="226" t="e">
        <f>VLOOKUP(A464,#REF!,7,FALSE)</f>
        <v>#REF!</v>
      </c>
      <c r="F464" s="238" t="str">
        <f t="shared" si="38"/>
        <v>PR.IP-92</v>
      </c>
      <c r="G464" s="238" t="e">
        <f t="shared" si="39"/>
        <v>#REF!</v>
      </c>
    </row>
    <row r="465" spans="1:7" x14ac:dyDescent="0.25">
      <c r="A465" t="s">
        <v>881</v>
      </c>
      <c r="B465" s="226">
        <v>2</v>
      </c>
      <c r="C465" t="s">
        <v>1379</v>
      </c>
      <c r="D465" t="s">
        <v>1463</v>
      </c>
      <c r="E465" s="226" t="e">
        <f>VLOOKUP(A465,#REF!,7,FALSE)</f>
        <v>#REF!</v>
      </c>
      <c r="F465" s="238" t="str">
        <f t="shared" si="38"/>
        <v>RC.CO-32</v>
      </c>
      <c r="G465" s="238" t="e">
        <f t="shared" si="39"/>
        <v>#REF!</v>
      </c>
    </row>
    <row r="466" spans="1:7" x14ac:dyDescent="0.25">
      <c r="A466" t="s">
        <v>881</v>
      </c>
      <c r="B466" s="226">
        <v>2</v>
      </c>
      <c r="C466" t="s">
        <v>1379</v>
      </c>
      <c r="D466" t="s">
        <v>1464</v>
      </c>
      <c r="E466" s="226" t="e">
        <f>VLOOKUP(A466,#REF!,7,FALSE)</f>
        <v>#REF!</v>
      </c>
      <c r="F466" s="238" t="str">
        <f t="shared" si="38"/>
        <v>RC.RP-12</v>
      </c>
      <c r="G466" s="238" t="e">
        <f t="shared" si="39"/>
        <v>#REF!</v>
      </c>
    </row>
    <row r="467" spans="1:7" x14ac:dyDescent="0.25">
      <c r="A467" t="s">
        <v>882</v>
      </c>
      <c r="B467" s="226">
        <v>3</v>
      </c>
      <c r="C467" t="s">
        <v>383</v>
      </c>
      <c r="D467" t="s">
        <v>1442</v>
      </c>
      <c r="E467" s="226" t="e">
        <f>VLOOKUP(A467,#REF!,7,FALSE)</f>
        <v>#REF!</v>
      </c>
      <c r="F467" s="238" t="str">
        <f t="shared" si="38"/>
        <v>ID.BE-53</v>
      </c>
      <c r="G467" s="238" t="e">
        <f t="shared" si="39"/>
        <v>#REF!</v>
      </c>
    </row>
    <row r="468" spans="1:7" x14ac:dyDescent="0.25">
      <c r="A468" t="s">
        <v>882</v>
      </c>
      <c r="B468" s="226">
        <v>3</v>
      </c>
      <c r="C468" t="s">
        <v>1376</v>
      </c>
      <c r="D468" t="s">
        <v>1443</v>
      </c>
      <c r="E468" s="226" t="e">
        <f>VLOOKUP(A468,#REF!,7,FALSE)</f>
        <v>#REF!</v>
      </c>
      <c r="F468" s="238" t="str">
        <f t="shared" si="38"/>
        <v>PR.IP-93</v>
      </c>
      <c r="G468" s="238" t="e">
        <f t="shared" si="39"/>
        <v>#REF!</v>
      </c>
    </row>
    <row r="469" spans="1:7" x14ac:dyDescent="0.25">
      <c r="A469" t="s">
        <v>883</v>
      </c>
      <c r="B469" s="226">
        <v>3</v>
      </c>
      <c r="C469" t="s">
        <v>1376</v>
      </c>
      <c r="D469" t="s">
        <v>1468</v>
      </c>
      <c r="E469" s="226" t="e">
        <f>VLOOKUP(A469,#REF!,7,FALSE)</f>
        <v>#REF!</v>
      </c>
      <c r="F469" s="238" t="str">
        <f t="shared" si="38"/>
        <v>PR.IP-103</v>
      </c>
      <c r="G469" s="238" t="e">
        <f t="shared" si="39"/>
        <v>#REF!</v>
      </c>
    </row>
    <row r="470" spans="1:7" x14ac:dyDescent="0.25">
      <c r="A470" t="s">
        <v>883</v>
      </c>
      <c r="B470" s="226">
        <v>3</v>
      </c>
      <c r="C470" t="s">
        <v>1376</v>
      </c>
      <c r="D470" t="s">
        <v>1443</v>
      </c>
      <c r="E470" s="226" t="e">
        <f>VLOOKUP(A470,#REF!,7,FALSE)</f>
        <v>#REF!</v>
      </c>
      <c r="F470" s="238" t="str">
        <f t="shared" si="38"/>
        <v>PR.IP-93</v>
      </c>
      <c r="G470" s="238" t="e">
        <f t="shared" si="39"/>
        <v>#REF!</v>
      </c>
    </row>
    <row r="471" spans="1:7" x14ac:dyDescent="0.25">
      <c r="A471" t="s">
        <v>884</v>
      </c>
      <c r="B471" s="226">
        <v>3</v>
      </c>
      <c r="C471" t="s">
        <v>1376</v>
      </c>
      <c r="D471" t="s">
        <v>1468</v>
      </c>
      <c r="E471" s="226" t="e">
        <f>VLOOKUP(A471,#REF!,7,FALSE)</f>
        <v>#REF!</v>
      </c>
      <c r="F471" s="238" t="str">
        <f t="shared" si="38"/>
        <v>PR.IP-103</v>
      </c>
      <c r="G471" s="238" t="e">
        <f t="shared" si="39"/>
        <v>#REF!</v>
      </c>
    </row>
    <row r="472" spans="1:7" x14ac:dyDescent="0.25">
      <c r="A472" t="s">
        <v>884</v>
      </c>
      <c r="B472" s="226">
        <v>3</v>
      </c>
      <c r="C472" t="s">
        <v>1376</v>
      </c>
      <c r="D472" t="s">
        <v>1443</v>
      </c>
      <c r="E472" s="226" t="e">
        <f>VLOOKUP(A472,#REF!,7,FALSE)</f>
        <v>#REF!</v>
      </c>
      <c r="F472" s="238" t="str">
        <f t="shared" si="38"/>
        <v>PR.IP-93</v>
      </c>
      <c r="G472" s="238" t="e">
        <f t="shared" si="39"/>
        <v>#REF!</v>
      </c>
    </row>
    <row r="473" spans="1:7" x14ac:dyDescent="0.25">
      <c r="A473" t="s">
        <v>884</v>
      </c>
      <c r="B473" s="226">
        <v>3</v>
      </c>
      <c r="C473" t="s">
        <v>1379</v>
      </c>
      <c r="D473" t="s">
        <v>1469</v>
      </c>
      <c r="E473" s="226" t="e">
        <f>VLOOKUP(A473,#REF!,7,FALSE)</f>
        <v>#REF!</v>
      </c>
      <c r="F473" s="238" t="str">
        <f t="shared" si="38"/>
        <v>RC.IM-13</v>
      </c>
      <c r="G473" s="238" t="e">
        <f t="shared" si="39"/>
        <v>#REF!</v>
      </c>
    </row>
    <row r="474" spans="1:7" x14ac:dyDescent="0.25">
      <c r="A474" t="s">
        <v>884</v>
      </c>
      <c r="B474" s="226">
        <v>3</v>
      </c>
      <c r="C474" t="s">
        <v>1379</v>
      </c>
      <c r="D474" t="s">
        <v>1470</v>
      </c>
      <c r="E474" s="226" t="e">
        <f>VLOOKUP(A474,#REF!,7,FALSE)</f>
        <v>#REF!</v>
      </c>
      <c r="F474" s="238" t="str">
        <f t="shared" si="38"/>
        <v>RC.IM-23</v>
      </c>
      <c r="G474" s="238" t="e">
        <f t="shared" si="39"/>
        <v>#REF!</v>
      </c>
    </row>
    <row r="475" spans="1:7" x14ac:dyDescent="0.25">
      <c r="A475" t="s">
        <v>884</v>
      </c>
      <c r="B475" s="226">
        <v>3</v>
      </c>
      <c r="C475" t="s">
        <v>1379</v>
      </c>
      <c r="D475" t="s">
        <v>1464</v>
      </c>
      <c r="E475" s="226" t="e">
        <f>VLOOKUP(A475,#REF!,7,FALSE)</f>
        <v>#REF!</v>
      </c>
      <c r="F475" s="238" t="str">
        <f t="shared" si="38"/>
        <v>RC.RP-13</v>
      </c>
      <c r="G475" s="238" t="e">
        <f t="shared" si="39"/>
        <v>#REF!</v>
      </c>
    </row>
    <row r="476" spans="1:7" x14ac:dyDescent="0.25">
      <c r="A476" t="s">
        <v>885</v>
      </c>
      <c r="B476" s="226">
        <v>3</v>
      </c>
      <c r="C476" t="s">
        <v>1376</v>
      </c>
      <c r="D476" t="s">
        <v>1468</v>
      </c>
      <c r="E476" s="226" t="e">
        <f>VLOOKUP(A476,#REF!,7,FALSE)</f>
        <v>#REF!</v>
      </c>
      <c r="F476" s="238" t="str">
        <f t="shared" si="38"/>
        <v>PR.IP-103</v>
      </c>
      <c r="G476" s="238" t="e">
        <f t="shared" si="39"/>
        <v>#REF!</v>
      </c>
    </row>
    <row r="477" spans="1:7" x14ac:dyDescent="0.25">
      <c r="A477" t="s">
        <v>885</v>
      </c>
      <c r="B477" s="226">
        <v>3</v>
      </c>
      <c r="C477" t="s">
        <v>1376</v>
      </c>
      <c r="D477" t="s">
        <v>1443</v>
      </c>
      <c r="E477" s="226" t="e">
        <f>VLOOKUP(A477,#REF!,7,FALSE)</f>
        <v>#REF!</v>
      </c>
      <c r="F477" s="238" t="str">
        <f t="shared" si="38"/>
        <v>PR.IP-93</v>
      </c>
      <c r="G477" s="238" t="e">
        <f t="shared" si="39"/>
        <v>#REF!</v>
      </c>
    </row>
    <row r="478" spans="1:7" x14ac:dyDescent="0.25">
      <c r="A478" t="s">
        <v>885</v>
      </c>
      <c r="B478" s="226">
        <v>3</v>
      </c>
      <c r="C478" t="s">
        <v>1379</v>
      </c>
      <c r="D478" t="s">
        <v>1469</v>
      </c>
      <c r="E478" s="226" t="e">
        <f>VLOOKUP(A478,#REF!,7,FALSE)</f>
        <v>#REF!</v>
      </c>
      <c r="F478" s="238" t="str">
        <f t="shared" si="38"/>
        <v>RC.IM-13</v>
      </c>
      <c r="G478" s="238" t="e">
        <f t="shared" si="39"/>
        <v>#REF!</v>
      </c>
    </row>
    <row r="479" spans="1:7" x14ac:dyDescent="0.25">
      <c r="A479" t="s">
        <v>885</v>
      </c>
      <c r="B479" s="226">
        <v>3</v>
      </c>
      <c r="C479" t="s">
        <v>1379</v>
      </c>
      <c r="D479" t="s">
        <v>1470</v>
      </c>
      <c r="E479" s="226" t="e">
        <f>VLOOKUP(A479,#REF!,7,FALSE)</f>
        <v>#REF!</v>
      </c>
      <c r="F479" s="238" t="str">
        <f t="shared" si="38"/>
        <v>RC.IM-23</v>
      </c>
      <c r="G479" s="238" t="e">
        <f t="shared" si="39"/>
        <v>#REF!</v>
      </c>
    </row>
    <row r="480" spans="1:7" x14ac:dyDescent="0.25">
      <c r="A480" t="s">
        <v>886</v>
      </c>
      <c r="B480" s="226">
        <v>3</v>
      </c>
      <c r="C480" t="s">
        <v>1376</v>
      </c>
      <c r="D480" t="s">
        <v>1468</v>
      </c>
      <c r="E480" s="226" t="e">
        <f>VLOOKUP(A480,#REF!,7,FALSE)</f>
        <v>#REF!</v>
      </c>
      <c r="F480" s="238" t="str">
        <f t="shared" si="38"/>
        <v>PR.IP-103</v>
      </c>
      <c r="G480" s="238" t="e">
        <f t="shared" si="39"/>
        <v>#REF!</v>
      </c>
    </row>
    <row r="481" spans="1:7" x14ac:dyDescent="0.25">
      <c r="A481" t="s">
        <v>886</v>
      </c>
      <c r="B481" s="226">
        <v>3</v>
      </c>
      <c r="C481" t="s">
        <v>1376</v>
      </c>
      <c r="D481" t="s">
        <v>1443</v>
      </c>
      <c r="E481" s="226" t="e">
        <f>VLOOKUP(A481,#REF!,7,FALSE)</f>
        <v>#REF!</v>
      </c>
      <c r="F481" s="238" t="str">
        <f t="shared" si="38"/>
        <v>PR.IP-93</v>
      </c>
      <c r="G481" s="238" t="e">
        <f t="shared" si="39"/>
        <v>#REF!</v>
      </c>
    </row>
    <row r="482" spans="1:7" x14ac:dyDescent="0.25">
      <c r="A482" t="s">
        <v>886</v>
      </c>
      <c r="B482" s="226">
        <v>3</v>
      </c>
      <c r="C482" t="s">
        <v>1379</v>
      </c>
      <c r="D482" t="s">
        <v>1470</v>
      </c>
      <c r="E482" s="226" t="e">
        <f>VLOOKUP(A482,#REF!,7,FALSE)</f>
        <v>#REF!</v>
      </c>
      <c r="F482" s="238" t="str">
        <f t="shared" si="38"/>
        <v>RC.IM-23</v>
      </c>
      <c r="G482" s="238" t="e">
        <f t="shared" si="39"/>
        <v>#REF!</v>
      </c>
    </row>
    <row r="483" spans="1:7" x14ac:dyDescent="0.25">
      <c r="A483" t="s">
        <v>887</v>
      </c>
      <c r="B483" s="226">
        <v>2</v>
      </c>
      <c r="C483" t="s">
        <v>1377</v>
      </c>
      <c r="D483" t="s">
        <v>1454</v>
      </c>
      <c r="E483" s="226" t="e">
        <f>VLOOKUP(A483,#REF!,7,FALSE)</f>
        <v>#REF!</v>
      </c>
      <c r="F483" s="238" t="str">
        <f t="shared" si="38"/>
        <v>DE.DP-22</v>
      </c>
      <c r="G483" s="238" t="e">
        <f t="shared" si="39"/>
        <v>#REF!</v>
      </c>
    </row>
    <row r="484" spans="1:7" x14ac:dyDescent="0.25">
      <c r="A484" t="s">
        <v>887</v>
      </c>
      <c r="B484" s="226">
        <v>2</v>
      </c>
      <c r="C484" t="s">
        <v>1376</v>
      </c>
      <c r="D484" t="s">
        <v>1443</v>
      </c>
      <c r="E484" s="226" t="e">
        <f>VLOOKUP(A484,#REF!,7,FALSE)</f>
        <v>#REF!</v>
      </c>
      <c r="F484" s="238" t="str">
        <f t="shared" si="38"/>
        <v>PR.IP-92</v>
      </c>
      <c r="G484" s="238" t="e">
        <f t="shared" si="39"/>
        <v>#REF!</v>
      </c>
    </row>
    <row r="485" spans="1:7" x14ac:dyDescent="0.25">
      <c r="A485" t="s">
        <v>888</v>
      </c>
      <c r="B485" s="226">
        <v>2</v>
      </c>
      <c r="C485" t="s">
        <v>1376</v>
      </c>
      <c r="D485" t="s">
        <v>1443</v>
      </c>
      <c r="E485" s="226" t="e">
        <f>VLOOKUP(A485,#REF!,7,FALSE)</f>
        <v>#REF!</v>
      </c>
      <c r="F485" s="238" t="str">
        <f t="shared" si="38"/>
        <v>PR.IP-92</v>
      </c>
      <c r="G485" s="238" t="e">
        <f t="shared" si="39"/>
        <v>#REF!</v>
      </c>
    </row>
    <row r="486" spans="1:7" x14ac:dyDescent="0.25">
      <c r="A486" t="s">
        <v>889</v>
      </c>
      <c r="B486" s="226">
        <v>3</v>
      </c>
      <c r="C486" t="s">
        <v>1376</v>
      </c>
      <c r="D486" t="s">
        <v>1443</v>
      </c>
      <c r="E486" s="226" t="e">
        <f>VLOOKUP(A486,#REF!,7,FALSE)</f>
        <v>#REF!</v>
      </c>
      <c r="F486" s="238" t="str">
        <f t="shared" si="38"/>
        <v>PR.IP-93</v>
      </c>
      <c r="G486" s="238" t="e">
        <f t="shared" si="39"/>
        <v>#REF!</v>
      </c>
    </row>
    <row r="487" spans="1:7" x14ac:dyDescent="0.25">
      <c r="A487" t="s">
        <v>890</v>
      </c>
      <c r="B487" s="226">
        <v>3</v>
      </c>
      <c r="C487" t="s">
        <v>1376</v>
      </c>
      <c r="D487" t="s">
        <v>1443</v>
      </c>
      <c r="E487" s="226" t="e">
        <f>VLOOKUP(A487,#REF!,7,FALSE)</f>
        <v>#REF!</v>
      </c>
      <c r="F487" s="238" t="str">
        <f t="shared" si="38"/>
        <v>PR.IP-93</v>
      </c>
      <c r="G487" s="238" t="e">
        <f t="shared" si="39"/>
        <v>#REF!</v>
      </c>
    </row>
    <row r="488" spans="1:7" x14ac:dyDescent="0.25">
      <c r="A488" t="s">
        <v>891</v>
      </c>
      <c r="B488" s="226">
        <v>3</v>
      </c>
      <c r="C488" t="s">
        <v>383</v>
      </c>
      <c r="D488" t="s">
        <v>1403</v>
      </c>
      <c r="E488" s="226" t="e">
        <f>VLOOKUP(A488,#REF!,7,FALSE)</f>
        <v>#REF!</v>
      </c>
      <c r="F488" s="238" t="str">
        <f t="shared" si="38"/>
        <v>ID.AM-63</v>
      </c>
      <c r="G488" s="238" t="e">
        <f t="shared" si="39"/>
        <v>#REF!</v>
      </c>
    </row>
    <row r="489" spans="1:7" x14ac:dyDescent="0.25">
      <c r="A489" t="s">
        <v>891</v>
      </c>
      <c r="B489" s="226">
        <v>3</v>
      </c>
      <c r="C489" t="s">
        <v>383</v>
      </c>
      <c r="D489" t="s">
        <v>1404</v>
      </c>
      <c r="E489" s="226" t="e">
        <f>VLOOKUP(A489,#REF!,7,FALSE)</f>
        <v>#REF!</v>
      </c>
      <c r="F489" s="238" t="str">
        <f t="shared" si="38"/>
        <v>ID.GV-23</v>
      </c>
      <c r="G489" s="238" t="e">
        <f t="shared" si="39"/>
        <v>#REF!</v>
      </c>
    </row>
    <row r="490" spans="1:7" x14ac:dyDescent="0.25">
      <c r="A490" t="s">
        <v>891</v>
      </c>
      <c r="B490" s="226">
        <v>3</v>
      </c>
      <c r="C490" t="s">
        <v>1376</v>
      </c>
      <c r="D490" t="s">
        <v>1443</v>
      </c>
      <c r="E490" s="226" t="e">
        <f>VLOOKUP(A490,#REF!,7,FALSE)</f>
        <v>#REF!</v>
      </c>
      <c r="F490" s="238" t="str">
        <f t="shared" si="38"/>
        <v>PR.IP-93</v>
      </c>
      <c r="G490" s="238" t="e">
        <f t="shared" si="39"/>
        <v>#REF!</v>
      </c>
    </row>
    <row r="491" spans="1:7" x14ac:dyDescent="0.25">
      <c r="A491" t="s">
        <v>892</v>
      </c>
      <c r="B491" s="226">
        <v>3</v>
      </c>
      <c r="C491" t="s">
        <v>1376</v>
      </c>
      <c r="D491" t="s">
        <v>1405</v>
      </c>
      <c r="E491" s="226" t="e">
        <f>VLOOKUP(A491,#REF!,7,FALSE)</f>
        <v>#REF!</v>
      </c>
      <c r="F491" s="238" t="str">
        <f t="shared" si="38"/>
        <v>PR.IP-83</v>
      </c>
      <c r="G491" s="238" t="e">
        <f t="shared" si="39"/>
        <v>#REF!</v>
      </c>
    </row>
    <row r="492" spans="1:7" x14ac:dyDescent="0.25">
      <c r="A492" t="s">
        <v>8</v>
      </c>
      <c r="B492" s="226">
        <v>1</v>
      </c>
      <c r="C492" t="s">
        <v>383</v>
      </c>
      <c r="D492" t="s">
        <v>1440</v>
      </c>
      <c r="E492" s="226" t="e">
        <f>VLOOKUP(A492,#REF!,7,FALSE)</f>
        <v>#REF!</v>
      </c>
      <c r="F492" s="238" t="str">
        <f t="shared" si="38"/>
        <v>ID.GV-41</v>
      </c>
      <c r="G492" s="238" t="e">
        <f t="shared" si="39"/>
        <v>#REF!</v>
      </c>
    </row>
    <row r="493" spans="1:7" x14ac:dyDescent="0.25">
      <c r="A493" t="s">
        <v>8</v>
      </c>
      <c r="B493" s="226">
        <v>1</v>
      </c>
      <c r="C493" t="s">
        <v>383</v>
      </c>
      <c r="D493" t="s">
        <v>1441</v>
      </c>
      <c r="E493" s="226" t="e">
        <f>VLOOKUP(A493,#REF!,7,FALSE)</f>
        <v>#REF!</v>
      </c>
      <c r="F493" s="238" t="str">
        <f t="shared" si="38"/>
        <v>ID.RM-11</v>
      </c>
      <c r="G493" s="238" t="e">
        <f t="shared" si="39"/>
        <v>#REF!</v>
      </c>
    </row>
    <row r="494" spans="1:7" x14ac:dyDescent="0.25">
      <c r="A494" t="s">
        <v>9</v>
      </c>
      <c r="B494" s="226">
        <v>2</v>
      </c>
      <c r="C494" t="s">
        <v>383</v>
      </c>
      <c r="D494" t="s">
        <v>1440</v>
      </c>
      <c r="E494" s="226" t="e">
        <f>VLOOKUP(A494,#REF!,7,FALSE)</f>
        <v>#REF!</v>
      </c>
      <c r="F494" s="238" t="str">
        <f t="shared" si="38"/>
        <v>ID.GV-42</v>
      </c>
      <c r="G494" s="238" t="e">
        <f t="shared" si="39"/>
        <v>#REF!</v>
      </c>
    </row>
    <row r="495" spans="1:7" x14ac:dyDescent="0.25">
      <c r="A495" t="s">
        <v>9</v>
      </c>
      <c r="B495" s="226">
        <v>2</v>
      </c>
      <c r="C495" t="s">
        <v>383</v>
      </c>
      <c r="D495" t="s">
        <v>1441</v>
      </c>
      <c r="E495" s="226" t="e">
        <f>VLOOKUP(A495,#REF!,7,FALSE)</f>
        <v>#REF!</v>
      </c>
      <c r="F495" s="238" t="str">
        <f t="shared" si="38"/>
        <v>ID.RM-12</v>
      </c>
      <c r="G495" s="238" t="e">
        <f t="shared" si="39"/>
        <v>#REF!</v>
      </c>
    </row>
    <row r="496" spans="1:7" x14ac:dyDescent="0.25">
      <c r="A496" t="s">
        <v>10</v>
      </c>
      <c r="B496" s="226">
        <v>2</v>
      </c>
      <c r="C496" t="s">
        <v>383</v>
      </c>
      <c r="D496" t="s">
        <v>1440</v>
      </c>
      <c r="E496" s="226" t="e">
        <f>VLOOKUP(A496,#REF!,7,FALSE)</f>
        <v>#REF!</v>
      </c>
      <c r="F496" s="238" t="str">
        <f t="shared" si="38"/>
        <v>ID.GV-42</v>
      </c>
      <c r="G496" s="238" t="e">
        <f t="shared" si="39"/>
        <v>#REF!</v>
      </c>
    </row>
    <row r="497" spans="1:7" x14ac:dyDescent="0.25">
      <c r="A497" t="s">
        <v>10</v>
      </c>
      <c r="B497" s="226">
        <v>2</v>
      </c>
      <c r="C497" t="s">
        <v>383</v>
      </c>
      <c r="D497" t="s">
        <v>1441</v>
      </c>
      <c r="E497" s="226" t="e">
        <f>VLOOKUP(A497,#REF!,7,FALSE)</f>
        <v>#REF!</v>
      </c>
      <c r="F497" s="238" t="str">
        <f t="shared" si="38"/>
        <v>ID.RM-12</v>
      </c>
      <c r="G497" s="238" t="e">
        <f t="shared" si="39"/>
        <v>#REF!</v>
      </c>
    </row>
    <row r="498" spans="1:7" x14ac:dyDescent="0.25">
      <c r="A498" t="s">
        <v>12</v>
      </c>
      <c r="B498" s="226">
        <v>2</v>
      </c>
      <c r="C498" t="s">
        <v>383</v>
      </c>
      <c r="D498" t="s">
        <v>1440</v>
      </c>
      <c r="E498" s="226" t="e">
        <f>VLOOKUP(A498,#REF!,7,FALSE)</f>
        <v>#REF!</v>
      </c>
      <c r="F498" s="238" t="str">
        <f t="shared" si="38"/>
        <v>ID.GV-42</v>
      </c>
      <c r="G498" s="238" t="e">
        <f t="shared" si="39"/>
        <v>#REF!</v>
      </c>
    </row>
    <row r="499" spans="1:7" x14ac:dyDescent="0.25">
      <c r="A499" t="s">
        <v>14</v>
      </c>
      <c r="B499" s="226">
        <v>3</v>
      </c>
      <c r="C499" t="s">
        <v>383</v>
      </c>
      <c r="D499" t="s">
        <v>1438</v>
      </c>
      <c r="E499" s="226" t="e">
        <f>VLOOKUP(A499,#REF!,7,FALSE)</f>
        <v>#REF!</v>
      </c>
      <c r="F499" s="238" t="str">
        <f t="shared" si="38"/>
        <v>ID.BE-33</v>
      </c>
      <c r="G499" s="238" t="e">
        <f t="shared" si="39"/>
        <v>#REF!</v>
      </c>
    </row>
    <row r="500" spans="1:7" x14ac:dyDescent="0.25">
      <c r="A500" t="s">
        <v>14</v>
      </c>
      <c r="B500" s="226">
        <v>3</v>
      </c>
      <c r="C500" t="s">
        <v>383</v>
      </c>
      <c r="D500" t="s">
        <v>1440</v>
      </c>
      <c r="E500" s="226" t="e">
        <f>VLOOKUP(A500,#REF!,7,FALSE)</f>
        <v>#REF!</v>
      </c>
      <c r="F500" s="238" t="str">
        <f t="shared" si="38"/>
        <v>ID.GV-43</v>
      </c>
      <c r="G500" s="238" t="e">
        <f t="shared" si="39"/>
        <v>#REF!</v>
      </c>
    </row>
    <row r="501" spans="1:7" x14ac:dyDescent="0.25">
      <c r="A501" t="s">
        <v>14</v>
      </c>
      <c r="B501" s="226">
        <v>3</v>
      </c>
      <c r="C501" t="s">
        <v>383</v>
      </c>
      <c r="D501" t="s">
        <v>1441</v>
      </c>
      <c r="E501" s="226" t="e">
        <f>VLOOKUP(A501,#REF!,7,FALSE)</f>
        <v>#REF!</v>
      </c>
      <c r="F501" s="238" t="str">
        <f t="shared" si="38"/>
        <v>ID.RM-13</v>
      </c>
      <c r="G501" s="238" t="e">
        <f t="shared" si="39"/>
        <v>#REF!</v>
      </c>
    </row>
    <row r="502" spans="1:7" x14ac:dyDescent="0.25">
      <c r="A502" t="s">
        <v>16</v>
      </c>
      <c r="B502" s="226">
        <v>3</v>
      </c>
      <c r="C502" t="s">
        <v>383</v>
      </c>
      <c r="D502" t="s">
        <v>1438</v>
      </c>
      <c r="E502" s="226" t="e">
        <f>VLOOKUP(A502,#REF!,7,FALSE)</f>
        <v>#REF!</v>
      </c>
      <c r="F502" s="238" t="str">
        <f t="shared" si="38"/>
        <v>ID.BE-33</v>
      </c>
      <c r="G502" s="238" t="e">
        <f t="shared" si="39"/>
        <v>#REF!</v>
      </c>
    </row>
    <row r="503" spans="1:7" x14ac:dyDescent="0.25">
      <c r="A503" t="s">
        <v>16</v>
      </c>
      <c r="B503" s="226">
        <v>3</v>
      </c>
      <c r="C503" t="s">
        <v>383</v>
      </c>
      <c r="D503" t="s">
        <v>1440</v>
      </c>
      <c r="E503" s="226" t="e">
        <f>VLOOKUP(A503,#REF!,7,FALSE)</f>
        <v>#REF!</v>
      </c>
      <c r="F503" s="238" t="str">
        <f t="shared" si="38"/>
        <v>ID.GV-43</v>
      </c>
      <c r="G503" s="238" t="e">
        <f t="shared" si="39"/>
        <v>#REF!</v>
      </c>
    </row>
    <row r="504" spans="1:7" x14ac:dyDescent="0.25">
      <c r="A504" t="s">
        <v>16</v>
      </c>
      <c r="B504" s="226">
        <v>3</v>
      </c>
      <c r="C504" t="s">
        <v>383</v>
      </c>
      <c r="D504" t="s">
        <v>1441</v>
      </c>
      <c r="E504" s="226" t="e">
        <f>VLOOKUP(A504,#REF!,7,FALSE)</f>
        <v>#REF!</v>
      </c>
      <c r="F504" s="238" t="str">
        <f t="shared" si="38"/>
        <v>ID.RM-13</v>
      </c>
      <c r="G504" s="238" t="e">
        <f t="shared" si="39"/>
        <v>#REF!</v>
      </c>
    </row>
    <row r="505" spans="1:7" x14ac:dyDescent="0.25">
      <c r="A505" t="s">
        <v>25</v>
      </c>
      <c r="B505" s="226">
        <v>1</v>
      </c>
      <c r="C505" t="s">
        <v>383</v>
      </c>
      <c r="D505" t="s">
        <v>1440</v>
      </c>
      <c r="E505" s="226" t="e">
        <f>VLOOKUP(A505,#REF!,7,FALSE)</f>
        <v>#REF!</v>
      </c>
      <c r="F505" s="238" t="str">
        <f t="shared" si="38"/>
        <v>ID.GV-41</v>
      </c>
      <c r="G505" s="238" t="e">
        <f t="shared" si="39"/>
        <v>#REF!</v>
      </c>
    </row>
    <row r="506" spans="1:7" x14ac:dyDescent="0.25">
      <c r="A506" t="s">
        <v>25</v>
      </c>
      <c r="B506" s="226">
        <v>1</v>
      </c>
      <c r="C506" t="s">
        <v>383</v>
      </c>
      <c r="D506" t="s">
        <v>1441</v>
      </c>
      <c r="E506" s="226" t="e">
        <f>VLOOKUP(A506,#REF!,7,FALSE)</f>
        <v>#REF!</v>
      </c>
      <c r="F506" s="238" t="str">
        <f t="shared" si="38"/>
        <v>ID.RM-11</v>
      </c>
      <c r="G506" s="238" t="e">
        <f t="shared" si="39"/>
        <v>#REF!</v>
      </c>
    </row>
    <row r="507" spans="1:7" x14ac:dyDescent="0.25">
      <c r="A507" t="s">
        <v>27</v>
      </c>
      <c r="B507" s="226">
        <v>2</v>
      </c>
      <c r="C507" t="s">
        <v>383</v>
      </c>
      <c r="D507" t="s">
        <v>1440</v>
      </c>
      <c r="E507" s="226" t="e">
        <f>VLOOKUP(A507,#REF!,7,FALSE)</f>
        <v>#REF!</v>
      </c>
      <c r="F507" s="238" t="str">
        <f t="shared" si="38"/>
        <v>ID.GV-42</v>
      </c>
      <c r="G507" s="238" t="e">
        <f t="shared" si="39"/>
        <v>#REF!</v>
      </c>
    </row>
    <row r="508" spans="1:7" x14ac:dyDescent="0.25">
      <c r="A508" t="s">
        <v>27</v>
      </c>
      <c r="B508" s="226">
        <v>2</v>
      </c>
      <c r="C508" t="s">
        <v>383</v>
      </c>
      <c r="D508" t="s">
        <v>1441</v>
      </c>
      <c r="E508" s="226" t="e">
        <f>VLOOKUP(A508,#REF!,7,FALSE)</f>
        <v>#REF!</v>
      </c>
      <c r="F508" s="238" t="str">
        <f t="shared" si="38"/>
        <v>ID.RM-12</v>
      </c>
      <c r="G508" s="238" t="e">
        <f t="shared" si="39"/>
        <v>#REF!</v>
      </c>
    </row>
    <row r="509" spans="1:7" x14ac:dyDescent="0.25">
      <c r="A509" t="s">
        <v>29</v>
      </c>
      <c r="B509" s="226">
        <v>2</v>
      </c>
      <c r="C509" t="s">
        <v>383</v>
      </c>
      <c r="D509" t="s">
        <v>1440</v>
      </c>
      <c r="E509" s="226" t="e">
        <f>VLOOKUP(A509,#REF!,7,FALSE)</f>
        <v>#REF!</v>
      </c>
      <c r="F509" s="238" t="str">
        <f t="shared" si="38"/>
        <v>ID.GV-42</v>
      </c>
      <c r="G509" s="238" t="e">
        <f t="shared" si="39"/>
        <v>#REF!</v>
      </c>
    </row>
    <row r="510" spans="1:7" x14ac:dyDescent="0.25">
      <c r="A510" t="s">
        <v>29</v>
      </c>
      <c r="B510" s="226">
        <v>2</v>
      </c>
      <c r="C510" t="s">
        <v>383</v>
      </c>
      <c r="D510" t="s">
        <v>1441</v>
      </c>
      <c r="E510" s="226" t="e">
        <f>VLOOKUP(A510,#REF!,7,FALSE)</f>
        <v>#REF!</v>
      </c>
      <c r="F510" s="238" t="str">
        <f t="shared" si="38"/>
        <v>ID.RM-12</v>
      </c>
      <c r="G510" s="238" t="e">
        <f t="shared" si="39"/>
        <v>#REF!</v>
      </c>
    </row>
    <row r="511" spans="1:7" x14ac:dyDescent="0.25">
      <c r="A511" t="s">
        <v>32</v>
      </c>
      <c r="B511" s="226">
        <v>2</v>
      </c>
      <c r="C511" t="s">
        <v>383</v>
      </c>
      <c r="D511" t="s">
        <v>1440</v>
      </c>
      <c r="E511" s="226" t="e">
        <f>VLOOKUP(A511,#REF!,7,FALSE)</f>
        <v>#REF!</v>
      </c>
      <c r="F511" s="238" t="str">
        <f t="shared" si="38"/>
        <v>ID.GV-42</v>
      </c>
      <c r="G511" s="238" t="e">
        <f t="shared" si="39"/>
        <v>#REF!</v>
      </c>
    </row>
    <row r="512" spans="1:7" x14ac:dyDescent="0.25">
      <c r="A512" t="s">
        <v>32</v>
      </c>
      <c r="B512" s="226">
        <v>2</v>
      </c>
      <c r="C512" t="s">
        <v>383</v>
      </c>
      <c r="D512" t="s">
        <v>1441</v>
      </c>
      <c r="E512" s="226" t="e">
        <f>VLOOKUP(A512,#REF!,7,FALSE)</f>
        <v>#REF!</v>
      </c>
      <c r="F512" s="238" t="str">
        <f t="shared" si="38"/>
        <v>ID.RM-12</v>
      </c>
      <c r="G512" s="238" t="e">
        <f t="shared" si="39"/>
        <v>#REF!</v>
      </c>
    </row>
    <row r="513" spans="1:7" x14ac:dyDescent="0.25">
      <c r="A513" t="s">
        <v>35</v>
      </c>
      <c r="B513" s="226">
        <v>2</v>
      </c>
      <c r="C513" t="s">
        <v>383</v>
      </c>
      <c r="D513" t="s">
        <v>1440</v>
      </c>
      <c r="E513" s="226" t="e">
        <f>VLOOKUP(A513,#REF!,7,FALSE)</f>
        <v>#REF!</v>
      </c>
      <c r="F513" s="238" t="str">
        <f t="shared" si="38"/>
        <v>ID.GV-42</v>
      </c>
      <c r="G513" s="238" t="e">
        <f t="shared" si="39"/>
        <v>#REF!</v>
      </c>
    </row>
    <row r="514" spans="1:7" x14ac:dyDescent="0.25">
      <c r="A514" t="s">
        <v>35</v>
      </c>
      <c r="B514" s="226">
        <v>2</v>
      </c>
      <c r="C514" t="s">
        <v>383</v>
      </c>
      <c r="D514" t="s">
        <v>1426</v>
      </c>
      <c r="E514" s="226" t="e">
        <f>VLOOKUP(A514,#REF!,7,FALSE)</f>
        <v>#REF!</v>
      </c>
      <c r="F514" s="238" t="str">
        <f t="shared" si="38"/>
        <v>ID.RA-52</v>
      </c>
      <c r="G514" s="238" t="e">
        <f t="shared" si="39"/>
        <v>#REF!</v>
      </c>
    </row>
    <row r="515" spans="1:7" x14ac:dyDescent="0.25">
      <c r="A515" t="s">
        <v>35</v>
      </c>
      <c r="B515" s="226">
        <v>2</v>
      </c>
      <c r="C515" t="s">
        <v>383</v>
      </c>
      <c r="D515" t="s">
        <v>1441</v>
      </c>
      <c r="E515" s="226" t="e">
        <f>VLOOKUP(A515,#REF!,7,FALSE)</f>
        <v>#REF!</v>
      </c>
      <c r="F515" s="238" t="str">
        <f t="shared" ref="F515:F578" si="40">CONCATENATE($D515,$B515)</f>
        <v>ID.RM-12</v>
      </c>
      <c r="G515" s="238" t="e">
        <f t="shared" ref="G515:G578" si="41">_xlfn.IFNA(CONCATENATE(F515,$E515),CONCATENATE(F515,$E515,0))</f>
        <v>#REF!</v>
      </c>
    </row>
    <row r="516" spans="1:7" x14ac:dyDescent="0.25">
      <c r="A516" t="s">
        <v>35</v>
      </c>
      <c r="B516" s="226">
        <v>2</v>
      </c>
      <c r="C516" t="s">
        <v>1378</v>
      </c>
      <c r="D516" t="s">
        <v>1475</v>
      </c>
      <c r="E516" s="226" t="e">
        <f>VLOOKUP(A516,#REF!,7,FALSE)</f>
        <v>#REF!</v>
      </c>
      <c r="F516" s="238" t="str">
        <f t="shared" si="40"/>
        <v>RS.MI-32</v>
      </c>
      <c r="G516" s="238" t="e">
        <f t="shared" si="41"/>
        <v>#REF!</v>
      </c>
    </row>
    <row r="517" spans="1:7" x14ac:dyDescent="0.25">
      <c r="A517" t="s">
        <v>847</v>
      </c>
      <c r="B517" s="226">
        <v>2</v>
      </c>
      <c r="C517" t="s">
        <v>383</v>
      </c>
      <c r="D517" t="s">
        <v>1440</v>
      </c>
      <c r="E517" s="226" t="e">
        <f>VLOOKUP(A517,#REF!,7,FALSE)</f>
        <v>#REF!</v>
      </c>
      <c r="F517" s="238" t="str">
        <f t="shared" si="40"/>
        <v>ID.GV-42</v>
      </c>
      <c r="G517" s="238" t="e">
        <f t="shared" si="41"/>
        <v>#REF!</v>
      </c>
    </row>
    <row r="518" spans="1:7" x14ac:dyDescent="0.25">
      <c r="A518" t="s">
        <v>847</v>
      </c>
      <c r="B518" s="226">
        <v>2</v>
      </c>
      <c r="C518" t="s">
        <v>383</v>
      </c>
      <c r="D518" t="s">
        <v>1441</v>
      </c>
      <c r="E518" s="226" t="e">
        <f>VLOOKUP(A518,#REF!,7,FALSE)</f>
        <v>#REF!</v>
      </c>
      <c r="F518" s="238" t="str">
        <f t="shared" si="40"/>
        <v>ID.RM-12</v>
      </c>
      <c r="G518" s="238" t="e">
        <f t="shared" si="41"/>
        <v>#REF!</v>
      </c>
    </row>
    <row r="519" spans="1:7" x14ac:dyDescent="0.25">
      <c r="A519" t="s">
        <v>848</v>
      </c>
      <c r="B519" s="226">
        <v>2</v>
      </c>
      <c r="C519" t="s">
        <v>383</v>
      </c>
      <c r="D519" t="s">
        <v>1440</v>
      </c>
      <c r="E519" s="226" t="e">
        <f>VLOOKUP(A519,#REF!,7,FALSE)</f>
        <v>#REF!</v>
      </c>
      <c r="F519" s="238" t="str">
        <f t="shared" si="40"/>
        <v>ID.GV-42</v>
      </c>
      <c r="G519" s="238" t="e">
        <f t="shared" si="41"/>
        <v>#REF!</v>
      </c>
    </row>
    <row r="520" spans="1:7" x14ac:dyDescent="0.25">
      <c r="A520" t="s">
        <v>848</v>
      </c>
      <c r="B520" s="226">
        <v>2</v>
      </c>
      <c r="C520" t="s">
        <v>383</v>
      </c>
      <c r="D520" t="s">
        <v>1441</v>
      </c>
      <c r="E520" s="226" t="e">
        <f>VLOOKUP(A520,#REF!,7,FALSE)</f>
        <v>#REF!</v>
      </c>
      <c r="F520" s="238" t="str">
        <f t="shared" si="40"/>
        <v>ID.RM-12</v>
      </c>
      <c r="G520" s="238" t="e">
        <f t="shared" si="41"/>
        <v>#REF!</v>
      </c>
    </row>
    <row r="521" spans="1:7" x14ac:dyDescent="0.25">
      <c r="A521" t="s">
        <v>849</v>
      </c>
      <c r="B521" s="226">
        <v>3</v>
      </c>
      <c r="C521" t="s">
        <v>383</v>
      </c>
      <c r="D521" t="s">
        <v>1424</v>
      </c>
      <c r="E521" s="226" t="e">
        <f>VLOOKUP(A521,#REF!,7,FALSE)</f>
        <v>#REF!</v>
      </c>
      <c r="F521" s="238" t="str">
        <f t="shared" si="40"/>
        <v>ID.AM-53</v>
      </c>
      <c r="G521" s="238" t="e">
        <f t="shared" si="41"/>
        <v>#REF!</v>
      </c>
    </row>
    <row r="522" spans="1:7" x14ac:dyDescent="0.25">
      <c r="A522" t="s">
        <v>849</v>
      </c>
      <c r="B522" s="226">
        <v>3</v>
      </c>
      <c r="C522" t="s">
        <v>383</v>
      </c>
      <c r="D522" t="s">
        <v>1440</v>
      </c>
      <c r="E522" s="226" t="e">
        <f>VLOOKUP(A522,#REF!,7,FALSE)</f>
        <v>#REF!</v>
      </c>
      <c r="F522" s="238" t="str">
        <f t="shared" si="40"/>
        <v>ID.GV-43</v>
      </c>
      <c r="G522" s="238" t="e">
        <f t="shared" si="41"/>
        <v>#REF!</v>
      </c>
    </row>
    <row r="523" spans="1:7" x14ac:dyDescent="0.25">
      <c r="A523" t="s">
        <v>849</v>
      </c>
      <c r="B523" s="226">
        <v>3</v>
      </c>
      <c r="C523" t="s">
        <v>383</v>
      </c>
      <c r="D523" t="s">
        <v>1441</v>
      </c>
      <c r="E523" s="226" t="e">
        <f>VLOOKUP(A523,#REF!,7,FALSE)</f>
        <v>#REF!</v>
      </c>
      <c r="F523" s="238" t="str">
        <f t="shared" si="40"/>
        <v>ID.RM-13</v>
      </c>
      <c r="G523" s="238" t="e">
        <f t="shared" si="41"/>
        <v>#REF!</v>
      </c>
    </row>
    <row r="524" spans="1:7" x14ac:dyDescent="0.25">
      <c r="A524" t="s">
        <v>850</v>
      </c>
      <c r="B524" s="226">
        <v>3</v>
      </c>
      <c r="C524" t="s">
        <v>383</v>
      </c>
      <c r="D524" t="s">
        <v>1440</v>
      </c>
      <c r="E524" s="226" t="e">
        <f>VLOOKUP(A524,#REF!,7,FALSE)</f>
        <v>#REF!</v>
      </c>
      <c r="F524" s="238" t="str">
        <f t="shared" si="40"/>
        <v>ID.GV-43</v>
      </c>
      <c r="G524" s="238" t="e">
        <f t="shared" si="41"/>
        <v>#REF!</v>
      </c>
    </row>
    <row r="525" spans="1:7" x14ac:dyDescent="0.25">
      <c r="A525" t="s">
        <v>850</v>
      </c>
      <c r="B525" s="226">
        <v>3</v>
      </c>
      <c r="C525" t="s">
        <v>383</v>
      </c>
      <c r="D525" t="s">
        <v>1426</v>
      </c>
      <c r="E525" s="226" t="e">
        <f>VLOOKUP(A525,#REF!,7,FALSE)</f>
        <v>#REF!</v>
      </c>
      <c r="F525" s="238" t="str">
        <f t="shared" si="40"/>
        <v>ID.RA-53</v>
      </c>
      <c r="G525" s="238" t="e">
        <f t="shared" si="41"/>
        <v>#REF!</v>
      </c>
    </row>
    <row r="526" spans="1:7" x14ac:dyDescent="0.25">
      <c r="A526" t="s">
        <v>850</v>
      </c>
      <c r="B526" s="226">
        <v>3</v>
      </c>
      <c r="C526" t="s">
        <v>383</v>
      </c>
      <c r="D526" t="s">
        <v>1441</v>
      </c>
      <c r="E526" s="226" t="e">
        <f>VLOOKUP(A526,#REF!,7,FALSE)</f>
        <v>#REF!</v>
      </c>
      <c r="F526" s="238" t="str">
        <f t="shared" si="40"/>
        <v>ID.RM-13</v>
      </c>
      <c r="G526" s="238" t="e">
        <f t="shared" si="41"/>
        <v>#REF!</v>
      </c>
    </row>
    <row r="527" spans="1:7" x14ac:dyDescent="0.25">
      <c r="A527" t="s">
        <v>850</v>
      </c>
      <c r="B527" s="226">
        <v>3</v>
      </c>
      <c r="C527" t="s">
        <v>1378</v>
      </c>
      <c r="D527" t="s">
        <v>1475</v>
      </c>
      <c r="E527" s="226" t="e">
        <f>VLOOKUP(A527,#REF!,7,FALSE)</f>
        <v>#REF!</v>
      </c>
      <c r="F527" s="238" t="str">
        <f t="shared" si="40"/>
        <v>RS.MI-33</v>
      </c>
      <c r="G527" s="238" t="e">
        <f t="shared" si="41"/>
        <v>#REF!</v>
      </c>
    </row>
    <row r="528" spans="1:7" x14ac:dyDescent="0.25">
      <c r="A528" t="s">
        <v>851</v>
      </c>
      <c r="B528" s="226">
        <v>3</v>
      </c>
      <c r="C528" t="s">
        <v>383</v>
      </c>
      <c r="D528" t="s">
        <v>1440</v>
      </c>
      <c r="E528" s="226" t="e">
        <f>VLOOKUP(A528,#REF!,7,FALSE)</f>
        <v>#REF!</v>
      </c>
      <c r="F528" s="238" t="str">
        <f t="shared" si="40"/>
        <v>ID.GV-43</v>
      </c>
      <c r="G528" s="238" t="e">
        <f t="shared" si="41"/>
        <v>#REF!</v>
      </c>
    </row>
    <row r="529" spans="1:7" x14ac:dyDescent="0.25">
      <c r="A529" t="s">
        <v>851</v>
      </c>
      <c r="B529" s="226">
        <v>3</v>
      </c>
      <c r="C529" t="s">
        <v>383</v>
      </c>
      <c r="D529" t="s">
        <v>1426</v>
      </c>
      <c r="E529" s="226" t="e">
        <f>VLOOKUP(A529,#REF!,7,FALSE)</f>
        <v>#REF!</v>
      </c>
      <c r="F529" s="238" t="str">
        <f t="shared" si="40"/>
        <v>ID.RA-53</v>
      </c>
      <c r="G529" s="238" t="e">
        <f t="shared" si="41"/>
        <v>#REF!</v>
      </c>
    </row>
    <row r="530" spans="1:7" x14ac:dyDescent="0.25">
      <c r="A530" t="s">
        <v>851</v>
      </c>
      <c r="B530" s="226">
        <v>3</v>
      </c>
      <c r="C530" t="s">
        <v>383</v>
      </c>
      <c r="D530" t="s">
        <v>1441</v>
      </c>
      <c r="E530" s="226" t="e">
        <f>VLOOKUP(A530,#REF!,7,FALSE)</f>
        <v>#REF!</v>
      </c>
      <c r="F530" s="238" t="str">
        <f t="shared" si="40"/>
        <v>ID.RM-13</v>
      </c>
      <c r="G530" s="238" t="e">
        <f t="shared" si="41"/>
        <v>#REF!</v>
      </c>
    </row>
    <row r="531" spans="1:7" x14ac:dyDescent="0.25">
      <c r="A531" t="s">
        <v>852</v>
      </c>
      <c r="B531" s="226">
        <v>3</v>
      </c>
      <c r="C531" t="s">
        <v>383</v>
      </c>
      <c r="D531" t="s">
        <v>1440</v>
      </c>
      <c r="E531" s="226" t="e">
        <f>VLOOKUP(A531,#REF!,7,FALSE)</f>
        <v>#REF!</v>
      </c>
      <c r="F531" s="238" t="str">
        <f t="shared" si="40"/>
        <v>ID.GV-43</v>
      </c>
      <c r="G531" s="238" t="e">
        <f t="shared" si="41"/>
        <v>#REF!</v>
      </c>
    </row>
    <row r="532" spans="1:7" x14ac:dyDescent="0.25">
      <c r="A532" t="s">
        <v>852</v>
      </c>
      <c r="B532" s="226">
        <v>3</v>
      </c>
      <c r="C532" t="s">
        <v>383</v>
      </c>
      <c r="D532" t="s">
        <v>1441</v>
      </c>
      <c r="E532" s="226" t="e">
        <f>VLOOKUP(A532,#REF!,7,FALSE)</f>
        <v>#REF!</v>
      </c>
      <c r="F532" s="238" t="str">
        <f t="shared" si="40"/>
        <v>ID.RM-13</v>
      </c>
      <c r="G532" s="238" t="e">
        <f t="shared" si="41"/>
        <v>#REF!</v>
      </c>
    </row>
    <row r="533" spans="1:7" x14ac:dyDescent="0.25">
      <c r="A533" t="s">
        <v>852</v>
      </c>
      <c r="B533" s="226">
        <v>3</v>
      </c>
      <c r="C533" t="s">
        <v>383</v>
      </c>
      <c r="D533" t="s">
        <v>1437</v>
      </c>
      <c r="E533" s="226" t="e">
        <f>VLOOKUP(A533,#REF!,7,FALSE)</f>
        <v>#REF!</v>
      </c>
      <c r="F533" s="238" t="str">
        <f t="shared" si="40"/>
        <v>ID.SC-13</v>
      </c>
      <c r="G533" s="238" t="e">
        <f t="shared" si="41"/>
        <v>#REF!</v>
      </c>
    </row>
    <row r="534" spans="1:7" x14ac:dyDescent="0.25">
      <c r="A534" t="s">
        <v>853</v>
      </c>
      <c r="B534" s="226">
        <v>3</v>
      </c>
      <c r="C534" t="s">
        <v>383</v>
      </c>
      <c r="D534" t="s">
        <v>1440</v>
      </c>
      <c r="E534" s="226" t="e">
        <f>VLOOKUP(A534,#REF!,7,FALSE)</f>
        <v>#REF!</v>
      </c>
      <c r="F534" s="238" t="str">
        <f t="shared" si="40"/>
        <v>ID.GV-43</v>
      </c>
      <c r="G534" s="238" t="e">
        <f t="shared" si="41"/>
        <v>#REF!</v>
      </c>
    </row>
    <row r="535" spans="1:7" x14ac:dyDescent="0.25">
      <c r="A535" t="s">
        <v>853</v>
      </c>
      <c r="B535" s="226">
        <v>3</v>
      </c>
      <c r="C535" t="s">
        <v>383</v>
      </c>
      <c r="D535" t="s">
        <v>1441</v>
      </c>
      <c r="E535" s="226" t="e">
        <f>VLOOKUP(A535,#REF!,7,FALSE)</f>
        <v>#REF!</v>
      </c>
      <c r="F535" s="238" t="str">
        <f t="shared" si="40"/>
        <v>ID.RM-13</v>
      </c>
      <c r="G535" s="238" t="e">
        <f t="shared" si="41"/>
        <v>#REF!</v>
      </c>
    </row>
    <row r="536" spans="1:7" x14ac:dyDescent="0.25">
      <c r="A536" t="s">
        <v>854</v>
      </c>
      <c r="B536" s="226">
        <v>3</v>
      </c>
      <c r="C536" t="s">
        <v>383</v>
      </c>
      <c r="D536" t="s">
        <v>1433</v>
      </c>
      <c r="E536" s="226" t="e">
        <f>VLOOKUP(A536,#REF!,7,FALSE)</f>
        <v>#REF!</v>
      </c>
      <c r="F536" s="238" t="str">
        <f t="shared" si="40"/>
        <v>ID.BE-23</v>
      </c>
      <c r="G536" s="238" t="e">
        <f t="shared" si="41"/>
        <v>#REF!</v>
      </c>
    </row>
    <row r="537" spans="1:7" x14ac:dyDescent="0.25">
      <c r="A537" t="s">
        <v>854</v>
      </c>
      <c r="B537" s="226">
        <v>3</v>
      </c>
      <c r="C537" t="s">
        <v>383</v>
      </c>
      <c r="D537" t="s">
        <v>1440</v>
      </c>
      <c r="E537" s="226" t="e">
        <f>VLOOKUP(A537,#REF!,7,FALSE)</f>
        <v>#REF!</v>
      </c>
      <c r="F537" s="238" t="str">
        <f t="shared" si="40"/>
        <v>ID.GV-43</v>
      </c>
      <c r="G537" s="238" t="e">
        <f t="shared" si="41"/>
        <v>#REF!</v>
      </c>
    </row>
    <row r="538" spans="1:7" x14ac:dyDescent="0.25">
      <c r="A538" t="s">
        <v>854</v>
      </c>
      <c r="B538" s="226">
        <v>3</v>
      </c>
      <c r="C538" t="s">
        <v>383</v>
      </c>
      <c r="D538" t="s">
        <v>1441</v>
      </c>
      <c r="E538" s="226" t="e">
        <f>VLOOKUP(A538,#REF!,7,FALSE)</f>
        <v>#REF!</v>
      </c>
      <c r="F538" s="238" t="str">
        <f t="shared" si="40"/>
        <v>ID.RM-13</v>
      </c>
      <c r="G538" s="238" t="e">
        <f t="shared" si="41"/>
        <v>#REF!</v>
      </c>
    </row>
    <row r="539" spans="1:7" x14ac:dyDescent="0.25">
      <c r="A539" t="s">
        <v>37</v>
      </c>
      <c r="B539" s="226">
        <v>1</v>
      </c>
      <c r="C539" t="s">
        <v>383</v>
      </c>
      <c r="D539" t="s">
        <v>1440</v>
      </c>
      <c r="E539" s="226" t="e">
        <f>VLOOKUP(A539,#REF!,7,FALSE)</f>
        <v>#REF!</v>
      </c>
      <c r="F539" s="238" t="str">
        <f t="shared" si="40"/>
        <v>ID.GV-41</v>
      </c>
      <c r="G539" s="238" t="e">
        <f t="shared" si="41"/>
        <v>#REF!</v>
      </c>
    </row>
    <row r="540" spans="1:7" x14ac:dyDescent="0.25">
      <c r="A540" t="s">
        <v>37</v>
      </c>
      <c r="B540" s="226">
        <v>1</v>
      </c>
      <c r="C540" t="s">
        <v>383</v>
      </c>
      <c r="D540" t="s">
        <v>1426</v>
      </c>
      <c r="E540" s="226" t="e">
        <f>VLOOKUP(A540,#REF!,7,FALSE)</f>
        <v>#REF!</v>
      </c>
      <c r="F540" s="238" t="str">
        <f t="shared" si="40"/>
        <v>ID.RA-51</v>
      </c>
      <c r="G540" s="238" t="e">
        <f t="shared" si="41"/>
        <v>#REF!</v>
      </c>
    </row>
    <row r="541" spans="1:7" x14ac:dyDescent="0.25">
      <c r="A541" t="s">
        <v>37</v>
      </c>
      <c r="B541" s="226">
        <v>1</v>
      </c>
      <c r="C541" t="s">
        <v>383</v>
      </c>
      <c r="D541" t="s">
        <v>1441</v>
      </c>
      <c r="E541" s="226" t="e">
        <f>VLOOKUP(A541,#REF!,7,FALSE)</f>
        <v>#REF!</v>
      </c>
      <c r="F541" s="238" t="str">
        <f t="shared" si="40"/>
        <v>ID.RM-11</v>
      </c>
      <c r="G541" s="238" t="e">
        <f t="shared" si="41"/>
        <v>#REF!</v>
      </c>
    </row>
    <row r="542" spans="1:7" x14ac:dyDescent="0.25">
      <c r="A542" t="s">
        <v>39</v>
      </c>
      <c r="B542" s="226">
        <v>2</v>
      </c>
      <c r="C542" t="s">
        <v>383</v>
      </c>
      <c r="D542" t="s">
        <v>1440</v>
      </c>
      <c r="E542" s="226" t="e">
        <f>VLOOKUP(A542,#REF!,7,FALSE)</f>
        <v>#REF!</v>
      </c>
      <c r="F542" s="238" t="str">
        <f t="shared" si="40"/>
        <v>ID.GV-42</v>
      </c>
      <c r="G542" s="238" t="e">
        <f t="shared" si="41"/>
        <v>#REF!</v>
      </c>
    </row>
    <row r="543" spans="1:7" x14ac:dyDescent="0.25">
      <c r="A543" t="s">
        <v>39</v>
      </c>
      <c r="B543" s="226">
        <v>2</v>
      </c>
      <c r="C543" t="s">
        <v>383</v>
      </c>
      <c r="D543" t="s">
        <v>1426</v>
      </c>
      <c r="E543" s="226" t="e">
        <f>VLOOKUP(A543,#REF!,7,FALSE)</f>
        <v>#REF!</v>
      </c>
      <c r="F543" s="238" t="str">
        <f t="shared" si="40"/>
        <v>ID.RA-52</v>
      </c>
      <c r="G543" s="238" t="e">
        <f t="shared" si="41"/>
        <v>#REF!</v>
      </c>
    </row>
    <row r="544" spans="1:7" x14ac:dyDescent="0.25">
      <c r="A544" t="s">
        <v>39</v>
      </c>
      <c r="B544" s="226">
        <v>2</v>
      </c>
      <c r="C544" t="s">
        <v>383</v>
      </c>
      <c r="D544" t="s">
        <v>1441</v>
      </c>
      <c r="E544" s="226" t="e">
        <f>VLOOKUP(A544,#REF!,7,FALSE)</f>
        <v>#REF!</v>
      </c>
      <c r="F544" s="238" t="str">
        <f t="shared" si="40"/>
        <v>ID.RM-12</v>
      </c>
      <c r="G544" s="238" t="e">
        <f t="shared" si="41"/>
        <v>#REF!</v>
      </c>
    </row>
    <row r="545" spans="1:7" x14ac:dyDescent="0.25">
      <c r="A545" t="s">
        <v>42</v>
      </c>
      <c r="B545" s="226">
        <v>2</v>
      </c>
      <c r="C545" t="s">
        <v>383</v>
      </c>
      <c r="D545" t="s">
        <v>1440</v>
      </c>
      <c r="E545" s="226" t="e">
        <f>VLOOKUP(A545,#REF!,7,FALSE)</f>
        <v>#REF!</v>
      </c>
      <c r="F545" s="238" t="str">
        <f t="shared" si="40"/>
        <v>ID.GV-42</v>
      </c>
      <c r="G545" s="238" t="e">
        <f t="shared" si="41"/>
        <v>#REF!</v>
      </c>
    </row>
    <row r="546" spans="1:7" x14ac:dyDescent="0.25">
      <c r="A546" t="s">
        <v>42</v>
      </c>
      <c r="B546" s="226">
        <v>2</v>
      </c>
      <c r="C546" t="s">
        <v>383</v>
      </c>
      <c r="D546" t="s">
        <v>1426</v>
      </c>
      <c r="E546" s="226" t="e">
        <f>VLOOKUP(A546,#REF!,7,FALSE)</f>
        <v>#REF!</v>
      </c>
      <c r="F546" s="238" t="str">
        <f t="shared" si="40"/>
        <v>ID.RA-52</v>
      </c>
      <c r="G546" s="238" t="e">
        <f t="shared" si="41"/>
        <v>#REF!</v>
      </c>
    </row>
    <row r="547" spans="1:7" x14ac:dyDescent="0.25">
      <c r="A547" t="s">
        <v>42</v>
      </c>
      <c r="B547" s="226">
        <v>2</v>
      </c>
      <c r="C547" t="s">
        <v>383</v>
      </c>
      <c r="D547" t="s">
        <v>1441</v>
      </c>
      <c r="E547" s="226" t="e">
        <f>VLOOKUP(A547,#REF!,7,FALSE)</f>
        <v>#REF!</v>
      </c>
      <c r="F547" s="238" t="str">
        <f t="shared" si="40"/>
        <v>ID.RM-12</v>
      </c>
      <c r="G547" s="238" t="e">
        <f t="shared" si="41"/>
        <v>#REF!</v>
      </c>
    </row>
    <row r="548" spans="1:7" x14ac:dyDescent="0.25">
      <c r="A548" t="s">
        <v>45</v>
      </c>
      <c r="B548" s="226">
        <v>2</v>
      </c>
      <c r="C548" t="s">
        <v>383</v>
      </c>
      <c r="D548" t="s">
        <v>1440</v>
      </c>
      <c r="E548" s="226" t="e">
        <f>VLOOKUP(A548,#REF!,7,FALSE)</f>
        <v>#REF!</v>
      </c>
      <c r="F548" s="238" t="str">
        <f t="shared" si="40"/>
        <v>ID.GV-42</v>
      </c>
      <c r="G548" s="238" t="e">
        <f t="shared" si="41"/>
        <v>#REF!</v>
      </c>
    </row>
    <row r="549" spans="1:7" x14ac:dyDescent="0.25">
      <c r="A549" t="s">
        <v>45</v>
      </c>
      <c r="B549" s="226">
        <v>2</v>
      </c>
      <c r="C549" t="s">
        <v>383</v>
      </c>
      <c r="D549" t="s">
        <v>1426</v>
      </c>
      <c r="E549" s="226" t="e">
        <f>VLOOKUP(A549,#REF!,7,FALSE)</f>
        <v>#REF!</v>
      </c>
      <c r="F549" s="238" t="str">
        <f t="shared" si="40"/>
        <v>ID.RA-52</v>
      </c>
      <c r="G549" s="238" t="e">
        <f t="shared" si="41"/>
        <v>#REF!</v>
      </c>
    </row>
    <row r="550" spans="1:7" x14ac:dyDescent="0.25">
      <c r="A550" t="s">
        <v>45</v>
      </c>
      <c r="B550" s="226">
        <v>2</v>
      </c>
      <c r="C550" t="s">
        <v>383</v>
      </c>
      <c r="D550" t="s">
        <v>1441</v>
      </c>
      <c r="E550" s="226" t="e">
        <f>VLOOKUP(A550,#REF!,7,FALSE)</f>
        <v>#REF!</v>
      </c>
      <c r="F550" s="238" t="str">
        <f t="shared" si="40"/>
        <v>ID.RM-12</v>
      </c>
      <c r="G550" s="238" t="e">
        <f t="shared" si="41"/>
        <v>#REF!</v>
      </c>
    </row>
    <row r="551" spans="1:7" x14ac:dyDescent="0.25">
      <c r="A551" t="s">
        <v>47</v>
      </c>
      <c r="B551" s="226">
        <v>2</v>
      </c>
      <c r="C551" t="s">
        <v>383</v>
      </c>
      <c r="D551" t="s">
        <v>1440</v>
      </c>
      <c r="E551" s="226" t="e">
        <f>VLOOKUP(A551,#REF!,7,FALSE)</f>
        <v>#REF!</v>
      </c>
      <c r="F551" s="238" t="str">
        <f t="shared" si="40"/>
        <v>ID.GV-42</v>
      </c>
      <c r="G551" s="238" t="e">
        <f t="shared" si="41"/>
        <v>#REF!</v>
      </c>
    </row>
    <row r="552" spans="1:7" x14ac:dyDescent="0.25">
      <c r="A552" t="s">
        <v>47</v>
      </c>
      <c r="B552" s="226">
        <v>2</v>
      </c>
      <c r="C552" t="s">
        <v>383</v>
      </c>
      <c r="D552" t="s">
        <v>1426</v>
      </c>
      <c r="E552" s="226" t="e">
        <f>VLOOKUP(A552,#REF!,7,FALSE)</f>
        <v>#REF!</v>
      </c>
      <c r="F552" s="238" t="str">
        <f t="shared" si="40"/>
        <v>ID.RA-52</v>
      </c>
      <c r="G552" s="238" t="e">
        <f t="shared" si="41"/>
        <v>#REF!</v>
      </c>
    </row>
    <row r="553" spans="1:7" x14ac:dyDescent="0.25">
      <c r="A553" t="s">
        <v>47</v>
      </c>
      <c r="B553" s="226">
        <v>2</v>
      </c>
      <c r="C553" t="s">
        <v>383</v>
      </c>
      <c r="D553" t="s">
        <v>1441</v>
      </c>
      <c r="E553" s="226" t="e">
        <f>VLOOKUP(A553,#REF!,7,FALSE)</f>
        <v>#REF!</v>
      </c>
      <c r="F553" s="238" t="str">
        <f t="shared" si="40"/>
        <v>ID.RM-12</v>
      </c>
      <c r="G553" s="238" t="e">
        <f t="shared" si="41"/>
        <v>#REF!</v>
      </c>
    </row>
    <row r="554" spans="1:7" x14ac:dyDescent="0.25">
      <c r="A554" t="s">
        <v>49</v>
      </c>
      <c r="B554" s="226">
        <v>2</v>
      </c>
      <c r="C554" t="s">
        <v>383</v>
      </c>
      <c r="D554" t="s">
        <v>1440</v>
      </c>
      <c r="E554" s="226" t="e">
        <f>VLOOKUP(A554,#REF!,7,FALSE)</f>
        <v>#REF!</v>
      </c>
      <c r="F554" s="238" t="str">
        <f t="shared" si="40"/>
        <v>ID.GV-42</v>
      </c>
      <c r="G554" s="238" t="e">
        <f t="shared" si="41"/>
        <v>#REF!</v>
      </c>
    </row>
    <row r="555" spans="1:7" x14ac:dyDescent="0.25">
      <c r="A555" t="s">
        <v>49</v>
      </c>
      <c r="B555" s="226">
        <v>2</v>
      </c>
      <c r="C555" t="s">
        <v>383</v>
      </c>
      <c r="D555" t="s">
        <v>1426</v>
      </c>
      <c r="E555" s="226" t="e">
        <f>VLOOKUP(A555,#REF!,7,FALSE)</f>
        <v>#REF!</v>
      </c>
      <c r="F555" s="238" t="str">
        <f t="shared" si="40"/>
        <v>ID.RA-52</v>
      </c>
      <c r="G555" s="238" t="e">
        <f t="shared" si="41"/>
        <v>#REF!</v>
      </c>
    </row>
    <row r="556" spans="1:7" x14ac:dyDescent="0.25">
      <c r="A556" t="s">
        <v>49</v>
      </c>
      <c r="B556" s="226">
        <v>2</v>
      </c>
      <c r="C556" t="s">
        <v>383</v>
      </c>
      <c r="D556" t="s">
        <v>1441</v>
      </c>
      <c r="E556" s="226" t="e">
        <f>VLOOKUP(A556,#REF!,7,FALSE)</f>
        <v>#REF!</v>
      </c>
      <c r="F556" s="238" t="str">
        <f t="shared" si="40"/>
        <v>ID.RM-12</v>
      </c>
      <c r="G556" s="238" t="e">
        <f t="shared" si="41"/>
        <v>#REF!</v>
      </c>
    </row>
    <row r="557" spans="1:7" x14ac:dyDescent="0.25">
      <c r="A557" t="s">
        <v>51</v>
      </c>
      <c r="B557" s="226">
        <v>3</v>
      </c>
      <c r="C557" t="s">
        <v>383</v>
      </c>
      <c r="D557" t="s">
        <v>1440</v>
      </c>
      <c r="E557" s="226" t="e">
        <f>VLOOKUP(A557,#REF!,7,FALSE)</f>
        <v>#REF!</v>
      </c>
      <c r="F557" s="238" t="str">
        <f t="shared" si="40"/>
        <v>ID.GV-43</v>
      </c>
      <c r="G557" s="238" t="e">
        <f t="shared" si="41"/>
        <v>#REF!</v>
      </c>
    </row>
    <row r="558" spans="1:7" x14ac:dyDescent="0.25">
      <c r="A558" t="s">
        <v>51</v>
      </c>
      <c r="B558" s="226">
        <v>3</v>
      </c>
      <c r="C558" t="s">
        <v>383</v>
      </c>
      <c r="D558" t="s">
        <v>1426</v>
      </c>
      <c r="E558" s="226" t="e">
        <f>VLOOKUP(A558,#REF!,7,FALSE)</f>
        <v>#REF!</v>
      </c>
      <c r="F558" s="238" t="str">
        <f t="shared" si="40"/>
        <v>ID.RA-53</v>
      </c>
      <c r="G558" s="238" t="e">
        <f t="shared" si="41"/>
        <v>#REF!</v>
      </c>
    </row>
    <row r="559" spans="1:7" x14ac:dyDescent="0.25">
      <c r="A559" t="s">
        <v>51</v>
      </c>
      <c r="B559" s="226">
        <v>3</v>
      </c>
      <c r="C559" t="s">
        <v>383</v>
      </c>
      <c r="D559" t="s">
        <v>1441</v>
      </c>
      <c r="E559" s="226" t="e">
        <f>VLOOKUP(A559,#REF!,7,FALSE)</f>
        <v>#REF!</v>
      </c>
      <c r="F559" s="238" t="str">
        <f t="shared" si="40"/>
        <v>ID.RM-13</v>
      </c>
      <c r="G559" s="238" t="e">
        <f t="shared" si="41"/>
        <v>#REF!</v>
      </c>
    </row>
    <row r="560" spans="1:7" x14ac:dyDescent="0.25">
      <c r="A560" t="s">
        <v>855</v>
      </c>
      <c r="B560" s="226">
        <v>1</v>
      </c>
      <c r="C560" t="s">
        <v>383</v>
      </c>
      <c r="D560" t="s">
        <v>1440</v>
      </c>
      <c r="E560" s="226" t="e">
        <f>VLOOKUP(A560,#REF!,7,FALSE)</f>
        <v>#REF!</v>
      </c>
      <c r="F560" s="238" t="str">
        <f t="shared" si="40"/>
        <v>ID.GV-41</v>
      </c>
      <c r="G560" s="238" t="e">
        <f t="shared" si="41"/>
        <v>#REF!</v>
      </c>
    </row>
    <row r="561" spans="1:7" x14ac:dyDescent="0.25">
      <c r="A561" t="s">
        <v>855</v>
      </c>
      <c r="B561" s="226">
        <v>1</v>
      </c>
      <c r="C561" t="s">
        <v>383</v>
      </c>
      <c r="D561" t="s">
        <v>1476</v>
      </c>
      <c r="E561" s="226" t="e">
        <f>VLOOKUP(A561,#REF!,7,FALSE)</f>
        <v>#REF!</v>
      </c>
      <c r="F561" s="238" t="str">
        <f t="shared" si="40"/>
        <v>ID.RA-61</v>
      </c>
      <c r="G561" s="238" t="e">
        <f t="shared" si="41"/>
        <v>#REF!</v>
      </c>
    </row>
    <row r="562" spans="1:7" x14ac:dyDescent="0.25">
      <c r="A562" t="s">
        <v>855</v>
      </c>
      <c r="B562" s="226">
        <v>1</v>
      </c>
      <c r="C562" t="s">
        <v>383</v>
      </c>
      <c r="D562" t="s">
        <v>1441</v>
      </c>
      <c r="E562" s="226" t="e">
        <f>VLOOKUP(A562,#REF!,7,FALSE)</f>
        <v>#REF!</v>
      </c>
      <c r="F562" s="238" t="str">
        <f t="shared" si="40"/>
        <v>ID.RM-11</v>
      </c>
      <c r="G562" s="238" t="e">
        <f t="shared" si="41"/>
        <v>#REF!</v>
      </c>
    </row>
    <row r="563" spans="1:7" x14ac:dyDescent="0.25">
      <c r="A563" t="s">
        <v>856</v>
      </c>
      <c r="B563" s="226">
        <v>2</v>
      </c>
      <c r="C563" t="s">
        <v>1377</v>
      </c>
      <c r="D563" t="s">
        <v>1477</v>
      </c>
      <c r="E563" s="226" t="e">
        <f>VLOOKUP(A563,#REF!,7,FALSE)</f>
        <v>#REF!</v>
      </c>
      <c r="F563" s="238" t="str">
        <f t="shared" si="40"/>
        <v>DE.CM-82</v>
      </c>
      <c r="G563" s="238" t="e">
        <f t="shared" si="41"/>
        <v>#REF!</v>
      </c>
    </row>
    <row r="564" spans="1:7" x14ac:dyDescent="0.25">
      <c r="A564" t="s">
        <v>856</v>
      </c>
      <c r="B564" s="226">
        <v>2</v>
      </c>
      <c r="C564" t="s">
        <v>1377</v>
      </c>
      <c r="D564" t="s">
        <v>1454</v>
      </c>
      <c r="E564" s="226" t="e">
        <f>VLOOKUP(A564,#REF!,7,FALSE)</f>
        <v>#REF!</v>
      </c>
      <c r="F564" s="238" t="str">
        <f t="shared" si="40"/>
        <v>DE.DP-22</v>
      </c>
      <c r="G564" s="238" t="e">
        <f t="shared" si="41"/>
        <v>#REF!</v>
      </c>
    </row>
    <row r="565" spans="1:7" x14ac:dyDescent="0.25">
      <c r="A565" t="s">
        <v>856</v>
      </c>
      <c r="B565" s="226">
        <v>2</v>
      </c>
      <c r="C565" t="s">
        <v>383</v>
      </c>
      <c r="D565" t="s">
        <v>1440</v>
      </c>
      <c r="E565" s="226" t="e">
        <f>VLOOKUP(A565,#REF!,7,FALSE)</f>
        <v>#REF!</v>
      </c>
      <c r="F565" s="238" t="str">
        <f t="shared" si="40"/>
        <v>ID.GV-42</v>
      </c>
      <c r="G565" s="238" t="e">
        <f t="shared" si="41"/>
        <v>#REF!</v>
      </c>
    </row>
    <row r="566" spans="1:7" x14ac:dyDescent="0.25">
      <c r="A566" t="s">
        <v>856</v>
      </c>
      <c r="B566" s="226">
        <v>2</v>
      </c>
      <c r="C566" t="s">
        <v>383</v>
      </c>
      <c r="D566" t="s">
        <v>1476</v>
      </c>
      <c r="E566" s="226" t="e">
        <f>VLOOKUP(A566,#REF!,7,FALSE)</f>
        <v>#REF!</v>
      </c>
      <c r="F566" s="238" t="str">
        <f t="shared" si="40"/>
        <v>ID.RA-62</v>
      </c>
      <c r="G566" s="238" t="e">
        <f t="shared" si="41"/>
        <v>#REF!</v>
      </c>
    </row>
    <row r="567" spans="1:7" x14ac:dyDescent="0.25">
      <c r="A567" t="s">
        <v>856</v>
      </c>
      <c r="B567" s="226">
        <v>2</v>
      </c>
      <c r="C567" t="s">
        <v>383</v>
      </c>
      <c r="D567" t="s">
        <v>1441</v>
      </c>
      <c r="E567" s="226" t="e">
        <f>VLOOKUP(A567,#REF!,7,FALSE)</f>
        <v>#REF!</v>
      </c>
      <c r="F567" s="238" t="str">
        <f t="shared" si="40"/>
        <v>ID.RM-12</v>
      </c>
      <c r="G567" s="238" t="e">
        <f t="shared" si="41"/>
        <v>#REF!</v>
      </c>
    </row>
    <row r="568" spans="1:7" x14ac:dyDescent="0.25">
      <c r="A568" t="s">
        <v>856</v>
      </c>
      <c r="B568" s="226">
        <v>2</v>
      </c>
      <c r="C568" t="s">
        <v>1376</v>
      </c>
      <c r="D568" t="s">
        <v>1443</v>
      </c>
      <c r="E568" s="226" t="e">
        <f>VLOOKUP(A568,#REF!,7,FALSE)</f>
        <v>#REF!</v>
      </c>
      <c r="F568" s="238" t="str">
        <f t="shared" si="40"/>
        <v>PR.IP-92</v>
      </c>
      <c r="G568" s="238" t="e">
        <f t="shared" si="41"/>
        <v>#REF!</v>
      </c>
    </row>
    <row r="569" spans="1:7" x14ac:dyDescent="0.25">
      <c r="A569" t="s">
        <v>857</v>
      </c>
      <c r="B569" s="226">
        <v>3</v>
      </c>
      <c r="C569" t="s">
        <v>1376</v>
      </c>
      <c r="D569" t="s">
        <v>1405</v>
      </c>
      <c r="E569" s="226" t="e">
        <f>VLOOKUP(A569,#REF!,7,FALSE)</f>
        <v>#REF!</v>
      </c>
      <c r="F569" s="238" t="str">
        <f t="shared" si="40"/>
        <v>PR.IP-83</v>
      </c>
      <c r="G569" s="238" t="e">
        <f t="shared" si="41"/>
        <v>#REF!</v>
      </c>
    </row>
    <row r="570" spans="1:7" x14ac:dyDescent="0.25">
      <c r="A570" t="s">
        <v>858</v>
      </c>
      <c r="B570" s="226">
        <v>3</v>
      </c>
      <c r="C570" t="s">
        <v>383</v>
      </c>
      <c r="D570" t="s">
        <v>1440</v>
      </c>
      <c r="E570" s="226" t="e">
        <f>VLOOKUP(A570,#REF!,7,FALSE)</f>
        <v>#REF!</v>
      </c>
      <c r="F570" s="238" t="str">
        <f t="shared" si="40"/>
        <v>ID.GV-43</v>
      </c>
      <c r="G570" s="238" t="e">
        <f t="shared" si="41"/>
        <v>#REF!</v>
      </c>
    </row>
    <row r="571" spans="1:7" x14ac:dyDescent="0.25">
      <c r="A571" t="s">
        <v>858</v>
      </c>
      <c r="B571" s="226">
        <v>3</v>
      </c>
      <c r="C571" t="s">
        <v>383</v>
      </c>
      <c r="D571" t="s">
        <v>1441</v>
      </c>
      <c r="E571" s="226" t="e">
        <f>VLOOKUP(A571,#REF!,7,FALSE)</f>
        <v>#REF!</v>
      </c>
      <c r="F571" s="238" t="str">
        <f t="shared" si="40"/>
        <v>ID.RM-13</v>
      </c>
      <c r="G571" s="238" t="e">
        <f t="shared" si="41"/>
        <v>#REF!</v>
      </c>
    </row>
    <row r="572" spans="1:7" x14ac:dyDescent="0.25">
      <c r="A572" t="s">
        <v>858</v>
      </c>
      <c r="B572" s="226">
        <v>3</v>
      </c>
      <c r="C572" t="s">
        <v>383</v>
      </c>
      <c r="D572" t="s">
        <v>1478</v>
      </c>
      <c r="E572" s="226" t="e">
        <f>VLOOKUP(A572,#REF!,7,FALSE)</f>
        <v>#REF!</v>
      </c>
      <c r="F572" s="238" t="str">
        <f t="shared" si="40"/>
        <v>ID.RM-23</v>
      </c>
      <c r="G572" s="238" t="e">
        <f t="shared" si="41"/>
        <v>#REF!</v>
      </c>
    </row>
    <row r="573" spans="1:7" x14ac:dyDescent="0.25">
      <c r="A573" t="s">
        <v>859</v>
      </c>
      <c r="B573" s="226">
        <v>3</v>
      </c>
      <c r="C573" t="s">
        <v>383</v>
      </c>
      <c r="D573" t="s">
        <v>1440</v>
      </c>
      <c r="E573" s="226" t="e">
        <f>VLOOKUP(A573,#REF!,7,FALSE)</f>
        <v>#REF!</v>
      </c>
      <c r="F573" s="238" t="str">
        <f t="shared" si="40"/>
        <v>ID.GV-43</v>
      </c>
      <c r="G573" s="238" t="e">
        <f t="shared" si="41"/>
        <v>#REF!</v>
      </c>
    </row>
    <row r="574" spans="1:7" x14ac:dyDescent="0.25">
      <c r="A574" t="s">
        <v>859</v>
      </c>
      <c r="B574" s="226">
        <v>3</v>
      </c>
      <c r="C574" t="s">
        <v>383</v>
      </c>
      <c r="D574" t="s">
        <v>1476</v>
      </c>
      <c r="E574" s="226" t="e">
        <f>VLOOKUP(A574,#REF!,7,FALSE)</f>
        <v>#REF!</v>
      </c>
      <c r="F574" s="238" t="str">
        <f t="shared" si="40"/>
        <v>ID.RA-63</v>
      </c>
      <c r="G574" s="238" t="e">
        <f t="shared" si="41"/>
        <v>#REF!</v>
      </c>
    </row>
    <row r="575" spans="1:7" x14ac:dyDescent="0.25">
      <c r="A575" t="s">
        <v>859</v>
      </c>
      <c r="B575" s="226">
        <v>3</v>
      </c>
      <c r="C575" t="s">
        <v>383</v>
      </c>
      <c r="D575" t="s">
        <v>1441</v>
      </c>
      <c r="E575" s="226" t="e">
        <f>VLOOKUP(A575,#REF!,7,FALSE)</f>
        <v>#REF!</v>
      </c>
      <c r="F575" s="238" t="str">
        <f t="shared" si="40"/>
        <v>ID.RM-13</v>
      </c>
      <c r="G575" s="238" t="e">
        <f t="shared" si="41"/>
        <v>#REF!</v>
      </c>
    </row>
    <row r="576" spans="1:7" x14ac:dyDescent="0.25">
      <c r="A576" t="s">
        <v>860</v>
      </c>
      <c r="B576" s="226">
        <v>2</v>
      </c>
      <c r="C576" t="s">
        <v>383</v>
      </c>
      <c r="D576" t="s">
        <v>1441</v>
      </c>
      <c r="E576" s="226" t="e">
        <f>VLOOKUP(A576,#REF!,7,FALSE)</f>
        <v>#REF!</v>
      </c>
      <c r="F576" s="238" t="str">
        <f t="shared" si="40"/>
        <v>ID.RM-12</v>
      </c>
      <c r="G576" s="238" t="e">
        <f t="shared" si="41"/>
        <v>#REF!</v>
      </c>
    </row>
    <row r="577" spans="1:7" x14ac:dyDescent="0.25">
      <c r="A577" t="s">
        <v>861</v>
      </c>
      <c r="B577" s="226">
        <v>2</v>
      </c>
      <c r="C577" t="s">
        <v>383</v>
      </c>
      <c r="D577" t="s">
        <v>1441</v>
      </c>
      <c r="E577" s="226" t="e">
        <f>VLOOKUP(A577,#REF!,7,FALSE)</f>
        <v>#REF!</v>
      </c>
      <c r="F577" s="238" t="str">
        <f t="shared" si="40"/>
        <v>ID.RM-12</v>
      </c>
      <c r="G577" s="238" t="e">
        <f t="shared" si="41"/>
        <v>#REF!</v>
      </c>
    </row>
    <row r="578" spans="1:7" x14ac:dyDescent="0.25">
      <c r="A578" t="s">
        <v>862</v>
      </c>
      <c r="B578" s="226">
        <v>3</v>
      </c>
      <c r="C578" t="s">
        <v>383</v>
      </c>
      <c r="D578" t="s">
        <v>1436</v>
      </c>
      <c r="E578" s="226" t="e">
        <f>VLOOKUP(A578,#REF!,7,FALSE)</f>
        <v>#REF!</v>
      </c>
      <c r="F578" s="238" t="str">
        <f t="shared" si="40"/>
        <v>ID.GV-13</v>
      </c>
      <c r="G578" s="238" t="e">
        <f t="shared" si="41"/>
        <v>#REF!</v>
      </c>
    </row>
    <row r="579" spans="1:7" x14ac:dyDescent="0.25">
      <c r="A579" t="s">
        <v>862</v>
      </c>
      <c r="B579" s="226">
        <v>3</v>
      </c>
      <c r="C579" t="s">
        <v>383</v>
      </c>
      <c r="D579" t="s">
        <v>1440</v>
      </c>
      <c r="E579" s="226" t="e">
        <f>VLOOKUP(A579,#REF!,7,FALSE)</f>
        <v>#REF!</v>
      </c>
      <c r="F579" s="238" t="str">
        <f t="shared" ref="F579:F642" si="42">CONCATENATE($D579,$B579)</f>
        <v>ID.GV-43</v>
      </c>
      <c r="G579" s="238" t="e">
        <f t="shared" ref="G579:G642" si="43">_xlfn.IFNA(CONCATENATE(F579,$E579),CONCATENATE(F579,$E579,0))</f>
        <v>#REF!</v>
      </c>
    </row>
    <row r="580" spans="1:7" x14ac:dyDescent="0.25">
      <c r="A580" t="s">
        <v>863</v>
      </c>
      <c r="B580" s="226">
        <v>3</v>
      </c>
      <c r="C580" t="s">
        <v>383</v>
      </c>
      <c r="D580" t="s">
        <v>1441</v>
      </c>
      <c r="E580" s="226" t="e">
        <f>VLOOKUP(A580,#REF!,7,FALSE)</f>
        <v>#REF!</v>
      </c>
      <c r="F580" s="238" t="str">
        <f t="shared" si="42"/>
        <v>ID.RM-13</v>
      </c>
      <c r="G580" s="238" t="e">
        <f t="shared" si="43"/>
        <v>#REF!</v>
      </c>
    </row>
    <row r="581" spans="1:7" x14ac:dyDescent="0.25">
      <c r="A581" t="s">
        <v>864</v>
      </c>
      <c r="B581" s="226">
        <v>3</v>
      </c>
      <c r="C581" t="s">
        <v>383</v>
      </c>
      <c r="D581" t="s">
        <v>1403</v>
      </c>
      <c r="E581" s="226" t="e">
        <f>VLOOKUP(A581,#REF!,7,FALSE)</f>
        <v>#REF!</v>
      </c>
      <c r="F581" s="238" t="str">
        <f t="shared" si="42"/>
        <v>ID.AM-63</v>
      </c>
      <c r="G581" s="238" t="e">
        <f t="shared" si="43"/>
        <v>#REF!</v>
      </c>
    </row>
    <row r="582" spans="1:7" x14ac:dyDescent="0.25">
      <c r="A582" t="s">
        <v>864</v>
      </c>
      <c r="B582" s="226">
        <v>3</v>
      </c>
      <c r="C582" t="s">
        <v>383</v>
      </c>
      <c r="D582" t="s">
        <v>1404</v>
      </c>
      <c r="E582" s="226" t="e">
        <f>VLOOKUP(A582,#REF!,7,FALSE)</f>
        <v>#REF!</v>
      </c>
      <c r="F582" s="238" t="str">
        <f t="shared" si="42"/>
        <v>ID.GV-23</v>
      </c>
      <c r="G582" s="238" t="e">
        <f t="shared" si="43"/>
        <v>#REF!</v>
      </c>
    </row>
    <row r="583" spans="1:7" x14ac:dyDescent="0.25">
      <c r="A583" t="s">
        <v>864</v>
      </c>
      <c r="B583" s="226">
        <v>3</v>
      </c>
      <c r="C583" t="s">
        <v>383</v>
      </c>
      <c r="D583" t="s">
        <v>1441</v>
      </c>
      <c r="E583" s="226" t="e">
        <f>VLOOKUP(A583,#REF!,7,FALSE)</f>
        <v>#REF!</v>
      </c>
      <c r="F583" s="238" t="str">
        <f t="shared" si="42"/>
        <v>ID.RM-13</v>
      </c>
      <c r="G583" s="238" t="e">
        <f t="shared" si="43"/>
        <v>#REF!</v>
      </c>
    </row>
    <row r="584" spans="1:7" x14ac:dyDescent="0.25">
      <c r="A584" t="s">
        <v>865</v>
      </c>
      <c r="B584" s="226">
        <v>3</v>
      </c>
      <c r="C584" t="s">
        <v>1376</v>
      </c>
      <c r="D584" t="s">
        <v>1405</v>
      </c>
      <c r="E584" s="226" t="e">
        <f>VLOOKUP(A584,#REF!,7,FALSE)</f>
        <v>#REF!</v>
      </c>
      <c r="F584" s="238" t="str">
        <f t="shared" si="42"/>
        <v>PR.IP-83</v>
      </c>
      <c r="G584" s="238" t="e">
        <f t="shared" si="43"/>
        <v>#REF!</v>
      </c>
    </row>
    <row r="585" spans="1:7" x14ac:dyDescent="0.25">
      <c r="A585" t="s">
        <v>155</v>
      </c>
      <c r="B585" s="226">
        <v>1</v>
      </c>
      <c r="C585" t="s">
        <v>1376</v>
      </c>
      <c r="D585" t="s">
        <v>1395</v>
      </c>
      <c r="E585" s="226" t="e">
        <f>VLOOKUP(A585,#REF!,7,FALSE)</f>
        <v>#REF!</v>
      </c>
      <c r="F585" s="238" t="str">
        <f t="shared" si="42"/>
        <v>PR.MA-21</v>
      </c>
      <c r="G585" s="238" t="e">
        <f t="shared" si="43"/>
        <v>#REF!</v>
      </c>
    </row>
    <row r="586" spans="1:7" x14ac:dyDescent="0.25">
      <c r="A586" t="s">
        <v>155</v>
      </c>
      <c r="B586" s="226">
        <v>1</v>
      </c>
      <c r="C586" t="s">
        <v>1376</v>
      </c>
      <c r="D586" t="s">
        <v>1402</v>
      </c>
      <c r="E586" s="226" t="e">
        <f>VLOOKUP(A586,#REF!,7,FALSE)</f>
        <v>#REF!</v>
      </c>
      <c r="F586" s="238" t="str">
        <f t="shared" si="42"/>
        <v>PR.PT-11</v>
      </c>
      <c r="G586" s="238" t="e">
        <f t="shared" si="43"/>
        <v>#REF!</v>
      </c>
    </row>
    <row r="587" spans="1:7" x14ac:dyDescent="0.25">
      <c r="A587" t="s">
        <v>156</v>
      </c>
      <c r="B587" s="226">
        <v>2</v>
      </c>
      <c r="C587" t="s">
        <v>1376</v>
      </c>
      <c r="D587" t="s">
        <v>1395</v>
      </c>
      <c r="E587" s="226" t="e">
        <f>VLOOKUP(A587,#REF!,7,FALSE)</f>
        <v>#REF!</v>
      </c>
      <c r="F587" s="238" t="str">
        <f t="shared" si="42"/>
        <v>PR.MA-22</v>
      </c>
      <c r="G587" s="238" t="e">
        <f t="shared" si="43"/>
        <v>#REF!</v>
      </c>
    </row>
    <row r="588" spans="1:7" x14ac:dyDescent="0.25">
      <c r="A588" t="s">
        <v>156</v>
      </c>
      <c r="B588" s="226">
        <v>2</v>
      </c>
      <c r="C588" t="s">
        <v>1376</v>
      </c>
      <c r="D588" t="s">
        <v>1402</v>
      </c>
      <c r="E588" s="226" t="e">
        <f>VLOOKUP(A588,#REF!,7,FALSE)</f>
        <v>#REF!</v>
      </c>
      <c r="F588" s="238" t="str">
        <f t="shared" si="42"/>
        <v>PR.PT-12</v>
      </c>
      <c r="G588" s="238" t="e">
        <f t="shared" si="43"/>
        <v>#REF!</v>
      </c>
    </row>
    <row r="589" spans="1:7" x14ac:dyDescent="0.25">
      <c r="A589" t="s">
        <v>157</v>
      </c>
      <c r="B589" s="226">
        <v>2</v>
      </c>
      <c r="C589" t="s">
        <v>1376</v>
      </c>
      <c r="D589" t="s">
        <v>1402</v>
      </c>
      <c r="E589" s="226" t="e">
        <f>VLOOKUP(A589,#REF!,7,FALSE)</f>
        <v>#REF!</v>
      </c>
      <c r="F589" s="238" t="str">
        <f t="shared" si="42"/>
        <v>PR.PT-12</v>
      </c>
      <c r="G589" s="238" t="e">
        <f t="shared" si="43"/>
        <v>#REF!</v>
      </c>
    </row>
    <row r="590" spans="1:7" x14ac:dyDescent="0.25">
      <c r="A590" t="s">
        <v>158</v>
      </c>
      <c r="B590" s="226">
        <v>2</v>
      </c>
      <c r="C590" t="s">
        <v>1376</v>
      </c>
      <c r="D590" t="s">
        <v>1402</v>
      </c>
      <c r="E590" s="226" t="e">
        <f>VLOOKUP(A590,#REF!,7,FALSE)</f>
        <v>#REF!</v>
      </c>
      <c r="F590" s="238" t="str">
        <f t="shared" si="42"/>
        <v>PR.PT-12</v>
      </c>
      <c r="G590" s="238" t="e">
        <f t="shared" si="43"/>
        <v>#REF!</v>
      </c>
    </row>
    <row r="591" spans="1:7" x14ac:dyDescent="0.25">
      <c r="A591" t="s">
        <v>875</v>
      </c>
      <c r="B591" s="226">
        <v>3</v>
      </c>
      <c r="C591" t="s">
        <v>1376</v>
      </c>
      <c r="D591" t="s">
        <v>1402</v>
      </c>
      <c r="E591" s="226" t="e">
        <f>VLOOKUP(A591,#REF!,7,FALSE)</f>
        <v>#REF!</v>
      </c>
      <c r="F591" s="238" t="str">
        <f t="shared" si="42"/>
        <v>PR.PT-13</v>
      </c>
      <c r="G591" s="238" t="e">
        <f t="shared" si="43"/>
        <v>#REF!</v>
      </c>
    </row>
    <row r="592" spans="1:7" x14ac:dyDescent="0.25">
      <c r="A592" t="s">
        <v>159</v>
      </c>
      <c r="B592" s="226">
        <v>1</v>
      </c>
      <c r="C592" t="s">
        <v>1377</v>
      </c>
      <c r="D592" t="s">
        <v>1479</v>
      </c>
      <c r="E592" s="226" t="e">
        <f>VLOOKUP(A592,#REF!,7,FALSE)</f>
        <v>#REF!</v>
      </c>
      <c r="F592" s="238" t="str">
        <f t="shared" si="42"/>
        <v>DE.AE-11</v>
      </c>
      <c r="G592" s="238" t="e">
        <f t="shared" si="43"/>
        <v>#REF!</v>
      </c>
    </row>
    <row r="593" spans="1:7" x14ac:dyDescent="0.25">
      <c r="A593" t="s">
        <v>159</v>
      </c>
      <c r="B593" s="226">
        <v>1</v>
      </c>
      <c r="C593" t="s">
        <v>1377</v>
      </c>
      <c r="D593" t="s">
        <v>1411</v>
      </c>
      <c r="E593" s="226" t="e">
        <f>VLOOKUP(A593,#REF!,7,FALSE)</f>
        <v>#REF!</v>
      </c>
      <c r="F593" s="238" t="str">
        <f t="shared" si="42"/>
        <v>DE.CM-11</v>
      </c>
      <c r="G593" s="238" t="e">
        <f t="shared" si="43"/>
        <v>#REF!</v>
      </c>
    </row>
    <row r="594" spans="1:7" x14ac:dyDescent="0.25">
      <c r="A594" t="s">
        <v>159</v>
      </c>
      <c r="B594" s="226">
        <v>1</v>
      </c>
      <c r="C594" t="s">
        <v>1377</v>
      </c>
      <c r="D594" t="s">
        <v>1401</v>
      </c>
      <c r="E594" s="226" t="e">
        <f>VLOOKUP(A594,#REF!,7,FALSE)</f>
        <v>#REF!</v>
      </c>
      <c r="F594" s="238" t="str">
        <f t="shared" si="42"/>
        <v>DE.CM-21</v>
      </c>
      <c r="G594" s="238" t="e">
        <f t="shared" si="43"/>
        <v>#REF!</v>
      </c>
    </row>
    <row r="595" spans="1:7" x14ac:dyDescent="0.25">
      <c r="A595" t="s">
        <v>159</v>
      </c>
      <c r="B595" s="226">
        <v>1</v>
      </c>
      <c r="C595" t="s">
        <v>1377</v>
      </c>
      <c r="D595" t="s">
        <v>1397</v>
      </c>
      <c r="E595" s="226" t="e">
        <f>VLOOKUP(A595,#REF!,7,FALSE)</f>
        <v>#REF!</v>
      </c>
      <c r="F595" s="238" t="str">
        <f t="shared" si="42"/>
        <v>DE.CM-31</v>
      </c>
      <c r="G595" s="238" t="e">
        <f t="shared" si="43"/>
        <v>#REF!</v>
      </c>
    </row>
    <row r="596" spans="1:7" x14ac:dyDescent="0.25">
      <c r="A596" t="s">
        <v>159</v>
      </c>
      <c r="B596" s="226">
        <v>1</v>
      </c>
      <c r="C596" t="s">
        <v>1377</v>
      </c>
      <c r="D596" t="s">
        <v>1415</v>
      </c>
      <c r="E596" s="226" t="e">
        <f>VLOOKUP(A596,#REF!,7,FALSE)</f>
        <v>#REF!</v>
      </c>
      <c r="F596" s="238" t="str">
        <f t="shared" si="42"/>
        <v>DE.CM-41</v>
      </c>
      <c r="G596" s="238" t="e">
        <f t="shared" si="43"/>
        <v>#REF!</v>
      </c>
    </row>
    <row r="597" spans="1:7" x14ac:dyDescent="0.25">
      <c r="A597" t="s">
        <v>159</v>
      </c>
      <c r="B597" s="226">
        <v>1</v>
      </c>
      <c r="C597" t="s">
        <v>1377</v>
      </c>
      <c r="D597" t="s">
        <v>1419</v>
      </c>
      <c r="E597" s="226" t="e">
        <f>VLOOKUP(A597,#REF!,7,FALSE)</f>
        <v>#REF!</v>
      </c>
      <c r="F597" s="238" t="str">
        <f t="shared" si="42"/>
        <v>DE.CM-51</v>
      </c>
      <c r="G597" s="238" t="e">
        <f t="shared" si="43"/>
        <v>#REF!</v>
      </c>
    </row>
    <row r="598" spans="1:7" x14ac:dyDescent="0.25">
      <c r="A598" t="s">
        <v>159</v>
      </c>
      <c r="B598" s="226">
        <v>1</v>
      </c>
      <c r="C598" t="s">
        <v>1377</v>
      </c>
      <c r="D598" t="s">
        <v>1398</v>
      </c>
      <c r="E598" s="226" t="e">
        <f>VLOOKUP(A598,#REF!,7,FALSE)</f>
        <v>#REF!</v>
      </c>
      <c r="F598" s="238" t="str">
        <f t="shared" si="42"/>
        <v>DE.CM-61</v>
      </c>
      <c r="G598" s="238" t="e">
        <f t="shared" si="43"/>
        <v>#REF!</v>
      </c>
    </row>
    <row r="599" spans="1:7" x14ac:dyDescent="0.25">
      <c r="A599" t="s">
        <v>159</v>
      </c>
      <c r="B599" s="226">
        <v>1</v>
      </c>
      <c r="C599" t="s">
        <v>1377</v>
      </c>
      <c r="D599" t="s">
        <v>1399</v>
      </c>
      <c r="E599" s="226" t="e">
        <f>VLOOKUP(A599,#REF!,7,FALSE)</f>
        <v>#REF!</v>
      </c>
      <c r="F599" s="238" t="str">
        <f t="shared" si="42"/>
        <v>DE.CM-71</v>
      </c>
      <c r="G599" s="238" t="e">
        <f t="shared" si="43"/>
        <v>#REF!</v>
      </c>
    </row>
    <row r="600" spans="1:7" x14ac:dyDescent="0.25">
      <c r="A600" t="s">
        <v>159</v>
      </c>
      <c r="B600" s="226">
        <v>1</v>
      </c>
      <c r="C600" t="s">
        <v>1376</v>
      </c>
      <c r="D600" t="s">
        <v>1402</v>
      </c>
      <c r="E600" s="226" t="e">
        <f>VLOOKUP(A600,#REF!,7,FALSE)</f>
        <v>#REF!</v>
      </c>
      <c r="F600" s="238" t="str">
        <f t="shared" si="42"/>
        <v>PR.PT-11</v>
      </c>
      <c r="G600" s="238" t="e">
        <f t="shared" si="43"/>
        <v>#REF!</v>
      </c>
    </row>
    <row r="601" spans="1:7" x14ac:dyDescent="0.25">
      <c r="A601" t="s">
        <v>160</v>
      </c>
      <c r="B601" s="226">
        <v>1</v>
      </c>
      <c r="C601" t="s">
        <v>1377</v>
      </c>
      <c r="D601" t="s">
        <v>1411</v>
      </c>
      <c r="E601" s="226" t="e">
        <f>VLOOKUP(A601,#REF!,7,FALSE)</f>
        <v>#REF!</v>
      </c>
      <c r="F601" s="238" t="str">
        <f t="shared" si="42"/>
        <v>DE.CM-11</v>
      </c>
      <c r="G601" s="238" t="e">
        <f t="shared" si="43"/>
        <v>#REF!</v>
      </c>
    </row>
    <row r="602" spans="1:7" x14ac:dyDescent="0.25">
      <c r="A602" t="s">
        <v>160</v>
      </c>
      <c r="B602" s="226">
        <v>1</v>
      </c>
      <c r="C602" t="s">
        <v>1377</v>
      </c>
      <c r="D602" t="s">
        <v>1401</v>
      </c>
      <c r="E602" s="226" t="e">
        <f>VLOOKUP(A602,#REF!,7,FALSE)</f>
        <v>#REF!</v>
      </c>
      <c r="F602" s="238" t="str">
        <f t="shared" si="42"/>
        <v>DE.CM-21</v>
      </c>
      <c r="G602" s="238" t="e">
        <f t="shared" si="43"/>
        <v>#REF!</v>
      </c>
    </row>
    <row r="603" spans="1:7" x14ac:dyDescent="0.25">
      <c r="A603" t="s">
        <v>160</v>
      </c>
      <c r="B603" s="226">
        <v>1</v>
      </c>
      <c r="C603" t="s">
        <v>1377</v>
      </c>
      <c r="D603" t="s">
        <v>1397</v>
      </c>
      <c r="E603" s="226" t="e">
        <f>VLOOKUP(A603,#REF!,7,FALSE)</f>
        <v>#REF!</v>
      </c>
      <c r="F603" s="238" t="str">
        <f t="shared" si="42"/>
        <v>DE.CM-31</v>
      </c>
      <c r="G603" s="238" t="e">
        <f t="shared" si="43"/>
        <v>#REF!</v>
      </c>
    </row>
    <row r="604" spans="1:7" x14ac:dyDescent="0.25">
      <c r="A604" t="s">
        <v>160</v>
      </c>
      <c r="B604" s="226">
        <v>1</v>
      </c>
      <c r="C604" t="s">
        <v>1377</v>
      </c>
      <c r="D604" t="s">
        <v>1415</v>
      </c>
      <c r="E604" s="226" t="e">
        <f>VLOOKUP(A604,#REF!,7,FALSE)</f>
        <v>#REF!</v>
      </c>
      <c r="F604" s="238" t="str">
        <f t="shared" si="42"/>
        <v>DE.CM-41</v>
      </c>
      <c r="G604" s="238" t="e">
        <f t="shared" si="43"/>
        <v>#REF!</v>
      </c>
    </row>
    <row r="605" spans="1:7" x14ac:dyDescent="0.25">
      <c r="A605" t="s">
        <v>160</v>
      </c>
      <c r="B605" s="226">
        <v>1</v>
      </c>
      <c r="C605" t="s">
        <v>1377</v>
      </c>
      <c r="D605" t="s">
        <v>1419</v>
      </c>
      <c r="E605" s="226" t="e">
        <f>VLOOKUP(A605,#REF!,7,FALSE)</f>
        <v>#REF!</v>
      </c>
      <c r="F605" s="238" t="str">
        <f t="shared" si="42"/>
        <v>DE.CM-51</v>
      </c>
      <c r="G605" s="238" t="e">
        <f t="shared" si="43"/>
        <v>#REF!</v>
      </c>
    </row>
    <row r="606" spans="1:7" x14ac:dyDescent="0.25">
      <c r="A606" t="s">
        <v>160</v>
      </c>
      <c r="B606" s="226">
        <v>1</v>
      </c>
      <c r="C606" t="s">
        <v>1377</v>
      </c>
      <c r="D606" t="s">
        <v>1398</v>
      </c>
      <c r="E606" s="226" t="e">
        <f>VLOOKUP(A606,#REF!,7,FALSE)</f>
        <v>#REF!</v>
      </c>
      <c r="F606" s="238" t="str">
        <f t="shared" si="42"/>
        <v>DE.CM-61</v>
      </c>
      <c r="G606" s="238" t="e">
        <f t="shared" si="43"/>
        <v>#REF!</v>
      </c>
    </row>
    <row r="607" spans="1:7" x14ac:dyDescent="0.25">
      <c r="A607" t="s">
        <v>160</v>
      </c>
      <c r="B607" s="226">
        <v>1</v>
      </c>
      <c r="C607" t="s">
        <v>1377</v>
      </c>
      <c r="D607" t="s">
        <v>1399</v>
      </c>
      <c r="E607" s="226" t="e">
        <f>VLOOKUP(A607,#REF!,7,FALSE)</f>
        <v>#REF!</v>
      </c>
      <c r="F607" s="238" t="str">
        <f t="shared" si="42"/>
        <v>DE.CM-71</v>
      </c>
      <c r="G607" s="238" t="e">
        <f t="shared" si="43"/>
        <v>#REF!</v>
      </c>
    </row>
    <row r="608" spans="1:7" x14ac:dyDescent="0.25">
      <c r="A608" t="s">
        <v>161</v>
      </c>
      <c r="B608" s="226">
        <v>2</v>
      </c>
      <c r="C608" t="s">
        <v>1377</v>
      </c>
      <c r="D608" t="s">
        <v>1479</v>
      </c>
      <c r="E608" s="226" t="e">
        <f>VLOOKUP(A608,#REF!,7,FALSE)</f>
        <v>#REF!</v>
      </c>
      <c r="F608" s="238" t="str">
        <f t="shared" si="42"/>
        <v>DE.AE-12</v>
      </c>
      <c r="G608" s="238" t="e">
        <f t="shared" si="43"/>
        <v>#REF!</v>
      </c>
    </row>
    <row r="609" spans="1:7" x14ac:dyDescent="0.25">
      <c r="A609" t="s">
        <v>161</v>
      </c>
      <c r="B609" s="226">
        <v>2</v>
      </c>
      <c r="C609" t="s">
        <v>1377</v>
      </c>
      <c r="D609" t="s">
        <v>1456</v>
      </c>
      <c r="E609" s="226" t="e">
        <f>VLOOKUP(A609,#REF!,7,FALSE)</f>
        <v>#REF!</v>
      </c>
      <c r="F609" s="238" t="str">
        <f t="shared" si="42"/>
        <v>DE.AE-22</v>
      </c>
      <c r="G609" s="238" t="e">
        <f t="shared" si="43"/>
        <v>#REF!</v>
      </c>
    </row>
    <row r="610" spans="1:7" x14ac:dyDescent="0.25">
      <c r="A610" t="s">
        <v>161</v>
      </c>
      <c r="B610" s="226">
        <v>2</v>
      </c>
      <c r="C610" t="s">
        <v>1377</v>
      </c>
      <c r="D610" t="s">
        <v>1451</v>
      </c>
      <c r="E610" s="226" t="e">
        <f>VLOOKUP(A610,#REF!,7,FALSE)</f>
        <v>#REF!</v>
      </c>
      <c r="F610" s="238" t="str">
        <f t="shared" si="42"/>
        <v>DE.AE-32</v>
      </c>
      <c r="G610" s="238" t="e">
        <f t="shared" si="43"/>
        <v>#REF!</v>
      </c>
    </row>
    <row r="611" spans="1:7" x14ac:dyDescent="0.25">
      <c r="A611" t="s">
        <v>162</v>
      </c>
      <c r="B611" s="226">
        <v>2</v>
      </c>
      <c r="C611" t="s">
        <v>1377</v>
      </c>
      <c r="D611" t="s">
        <v>1411</v>
      </c>
      <c r="E611" s="226" t="e">
        <f>VLOOKUP(A611,#REF!,7,FALSE)</f>
        <v>#REF!</v>
      </c>
      <c r="F611" s="238" t="str">
        <f t="shared" si="42"/>
        <v>DE.CM-12</v>
      </c>
      <c r="G611" s="238" t="e">
        <f t="shared" si="43"/>
        <v>#REF!</v>
      </c>
    </row>
    <row r="612" spans="1:7" x14ac:dyDescent="0.25">
      <c r="A612" t="s">
        <v>162</v>
      </c>
      <c r="B612" s="226">
        <v>2</v>
      </c>
      <c r="C612" t="s">
        <v>1377</v>
      </c>
      <c r="D612" t="s">
        <v>1401</v>
      </c>
      <c r="E612" s="226" t="e">
        <f>VLOOKUP(A612,#REF!,7,FALSE)</f>
        <v>#REF!</v>
      </c>
      <c r="F612" s="238" t="str">
        <f t="shared" si="42"/>
        <v>DE.CM-22</v>
      </c>
      <c r="G612" s="238" t="e">
        <f t="shared" si="43"/>
        <v>#REF!</v>
      </c>
    </row>
    <row r="613" spans="1:7" x14ac:dyDescent="0.25">
      <c r="A613" t="s">
        <v>162</v>
      </c>
      <c r="B613" s="226">
        <v>2</v>
      </c>
      <c r="C613" t="s">
        <v>1377</v>
      </c>
      <c r="D613" t="s">
        <v>1397</v>
      </c>
      <c r="E613" s="226" t="e">
        <f>VLOOKUP(A613,#REF!,7,FALSE)</f>
        <v>#REF!</v>
      </c>
      <c r="F613" s="238" t="str">
        <f t="shared" si="42"/>
        <v>DE.CM-32</v>
      </c>
      <c r="G613" s="238" t="e">
        <f t="shared" si="43"/>
        <v>#REF!</v>
      </c>
    </row>
    <row r="614" spans="1:7" x14ac:dyDescent="0.25">
      <c r="A614" t="s">
        <v>162</v>
      </c>
      <c r="B614" s="226">
        <v>2</v>
      </c>
      <c r="C614" t="s">
        <v>1377</v>
      </c>
      <c r="D614" t="s">
        <v>1415</v>
      </c>
      <c r="E614" s="226" t="e">
        <f>VLOOKUP(A614,#REF!,7,FALSE)</f>
        <v>#REF!</v>
      </c>
      <c r="F614" s="238" t="str">
        <f t="shared" si="42"/>
        <v>DE.CM-42</v>
      </c>
      <c r="G614" s="238" t="e">
        <f t="shared" si="43"/>
        <v>#REF!</v>
      </c>
    </row>
    <row r="615" spans="1:7" x14ac:dyDescent="0.25">
      <c r="A615" t="s">
        <v>162</v>
      </c>
      <c r="B615" s="226">
        <v>2</v>
      </c>
      <c r="C615" t="s">
        <v>1377</v>
      </c>
      <c r="D615" t="s">
        <v>1419</v>
      </c>
      <c r="E615" s="226" t="e">
        <f>VLOOKUP(A615,#REF!,7,FALSE)</f>
        <v>#REF!</v>
      </c>
      <c r="F615" s="238" t="str">
        <f t="shared" si="42"/>
        <v>DE.CM-52</v>
      </c>
      <c r="G615" s="238" t="e">
        <f t="shared" si="43"/>
        <v>#REF!</v>
      </c>
    </row>
    <row r="616" spans="1:7" x14ac:dyDescent="0.25">
      <c r="A616" t="s">
        <v>162</v>
      </c>
      <c r="B616" s="226">
        <v>2</v>
      </c>
      <c r="C616" t="s">
        <v>1377</v>
      </c>
      <c r="D616" t="s">
        <v>1398</v>
      </c>
      <c r="E616" s="226" t="e">
        <f>VLOOKUP(A616,#REF!,7,FALSE)</f>
        <v>#REF!</v>
      </c>
      <c r="F616" s="238" t="str">
        <f t="shared" si="42"/>
        <v>DE.CM-62</v>
      </c>
      <c r="G616" s="238" t="e">
        <f t="shared" si="43"/>
        <v>#REF!</v>
      </c>
    </row>
    <row r="617" spans="1:7" x14ac:dyDescent="0.25">
      <c r="A617" t="s">
        <v>162</v>
      </c>
      <c r="B617" s="226">
        <v>2</v>
      </c>
      <c r="C617" t="s">
        <v>1377</v>
      </c>
      <c r="D617" t="s">
        <v>1399</v>
      </c>
      <c r="E617" s="226" t="e">
        <f>VLOOKUP(A617,#REF!,7,FALSE)</f>
        <v>#REF!</v>
      </c>
      <c r="F617" s="238" t="str">
        <f t="shared" si="42"/>
        <v>DE.CM-72</v>
      </c>
      <c r="G617" s="238" t="e">
        <f t="shared" si="43"/>
        <v>#REF!</v>
      </c>
    </row>
    <row r="618" spans="1:7" x14ac:dyDescent="0.25">
      <c r="A618" t="s">
        <v>162</v>
      </c>
      <c r="B618" s="226">
        <v>2</v>
      </c>
      <c r="C618" t="s">
        <v>1376</v>
      </c>
      <c r="D618" t="s">
        <v>1412</v>
      </c>
      <c r="E618" s="226" t="e">
        <f>VLOOKUP(A618,#REF!,7,FALSE)</f>
        <v>#REF!</v>
      </c>
      <c r="F618" s="238" t="str">
        <f t="shared" si="42"/>
        <v>PR.DS-62</v>
      </c>
      <c r="G618" s="238" t="e">
        <f t="shared" si="43"/>
        <v>#REF!</v>
      </c>
    </row>
    <row r="619" spans="1:7" x14ac:dyDescent="0.25">
      <c r="A619" t="s">
        <v>162</v>
      </c>
      <c r="B619" s="226">
        <v>2</v>
      </c>
      <c r="C619" t="s">
        <v>1376</v>
      </c>
      <c r="D619" t="s">
        <v>1402</v>
      </c>
      <c r="E619" s="226" t="e">
        <f>VLOOKUP(A619,#REF!,7,FALSE)</f>
        <v>#REF!</v>
      </c>
      <c r="F619" s="238" t="str">
        <f t="shared" si="42"/>
        <v>PR.PT-12</v>
      </c>
      <c r="G619" s="238" t="e">
        <f t="shared" si="43"/>
        <v>#REF!</v>
      </c>
    </row>
    <row r="620" spans="1:7" x14ac:dyDescent="0.25">
      <c r="A620" t="s">
        <v>163</v>
      </c>
      <c r="B620" s="226">
        <v>2</v>
      </c>
      <c r="C620" t="s">
        <v>1377</v>
      </c>
      <c r="D620" t="s">
        <v>1458</v>
      </c>
      <c r="E620" s="226" t="e">
        <f>VLOOKUP(A620,#REF!,7,FALSE)</f>
        <v>#REF!</v>
      </c>
      <c r="F620" s="238" t="str">
        <f t="shared" si="42"/>
        <v>DE.AE-52</v>
      </c>
      <c r="G620" s="238" t="e">
        <f t="shared" si="43"/>
        <v>#REF!</v>
      </c>
    </row>
    <row r="621" spans="1:7" x14ac:dyDescent="0.25">
      <c r="A621" t="s">
        <v>164</v>
      </c>
      <c r="B621" s="226">
        <v>2</v>
      </c>
      <c r="C621" t="s">
        <v>1377</v>
      </c>
      <c r="D621" t="s">
        <v>1411</v>
      </c>
      <c r="E621" s="226" t="e">
        <f>VLOOKUP(A621,#REF!,7,FALSE)</f>
        <v>#REF!</v>
      </c>
      <c r="F621" s="238" t="str">
        <f t="shared" si="42"/>
        <v>DE.CM-12</v>
      </c>
      <c r="G621" s="238" t="e">
        <f t="shared" si="43"/>
        <v>#REF!</v>
      </c>
    </row>
    <row r="622" spans="1:7" x14ac:dyDescent="0.25">
      <c r="A622" t="s">
        <v>164</v>
      </c>
      <c r="B622" s="226">
        <v>2</v>
      </c>
      <c r="C622" t="s">
        <v>1377</v>
      </c>
      <c r="D622" t="s">
        <v>1401</v>
      </c>
      <c r="E622" s="226" t="e">
        <f>VLOOKUP(A622,#REF!,7,FALSE)</f>
        <v>#REF!</v>
      </c>
      <c r="F622" s="238" t="str">
        <f t="shared" si="42"/>
        <v>DE.CM-22</v>
      </c>
      <c r="G622" s="238" t="e">
        <f t="shared" si="43"/>
        <v>#REF!</v>
      </c>
    </row>
    <row r="623" spans="1:7" x14ac:dyDescent="0.25">
      <c r="A623" t="s">
        <v>164</v>
      </c>
      <c r="B623" s="226">
        <v>2</v>
      </c>
      <c r="C623" t="s">
        <v>1377</v>
      </c>
      <c r="D623" t="s">
        <v>1397</v>
      </c>
      <c r="E623" s="226" t="e">
        <f>VLOOKUP(A623,#REF!,7,FALSE)</f>
        <v>#REF!</v>
      </c>
      <c r="F623" s="238" t="str">
        <f t="shared" si="42"/>
        <v>DE.CM-32</v>
      </c>
      <c r="G623" s="238" t="e">
        <f t="shared" si="43"/>
        <v>#REF!</v>
      </c>
    </row>
    <row r="624" spans="1:7" x14ac:dyDescent="0.25">
      <c r="A624" t="s">
        <v>164</v>
      </c>
      <c r="B624" s="226">
        <v>2</v>
      </c>
      <c r="C624" t="s">
        <v>1377</v>
      </c>
      <c r="D624" t="s">
        <v>1398</v>
      </c>
      <c r="E624" s="226" t="e">
        <f>VLOOKUP(A624,#REF!,7,FALSE)</f>
        <v>#REF!</v>
      </c>
      <c r="F624" s="238" t="str">
        <f t="shared" si="42"/>
        <v>DE.CM-62</v>
      </c>
      <c r="G624" s="238" t="e">
        <f t="shared" si="43"/>
        <v>#REF!</v>
      </c>
    </row>
    <row r="625" spans="1:7" x14ac:dyDescent="0.25">
      <c r="A625" t="s">
        <v>164</v>
      </c>
      <c r="B625" s="226">
        <v>2</v>
      </c>
      <c r="C625" t="s">
        <v>1377</v>
      </c>
      <c r="D625" t="s">
        <v>1399</v>
      </c>
      <c r="E625" s="226" t="e">
        <f>VLOOKUP(A625,#REF!,7,FALSE)</f>
        <v>#REF!</v>
      </c>
      <c r="F625" s="238" t="str">
        <f t="shared" si="42"/>
        <v>DE.CM-72</v>
      </c>
      <c r="G625" s="238" t="e">
        <f t="shared" si="43"/>
        <v>#REF!</v>
      </c>
    </row>
    <row r="626" spans="1:7" x14ac:dyDescent="0.25">
      <c r="A626" t="s">
        <v>165</v>
      </c>
      <c r="B626" s="226">
        <v>3</v>
      </c>
      <c r="C626" t="s">
        <v>1377</v>
      </c>
      <c r="D626" t="s">
        <v>1411</v>
      </c>
      <c r="E626" s="226" t="e">
        <f>VLOOKUP(A626,#REF!,7,FALSE)</f>
        <v>#REF!</v>
      </c>
      <c r="F626" s="238" t="str">
        <f t="shared" si="42"/>
        <v>DE.CM-13</v>
      </c>
      <c r="G626" s="238" t="e">
        <f t="shared" si="43"/>
        <v>#REF!</v>
      </c>
    </row>
    <row r="627" spans="1:7" x14ac:dyDescent="0.25">
      <c r="A627" t="s">
        <v>165</v>
      </c>
      <c r="B627" s="226">
        <v>3</v>
      </c>
      <c r="C627" t="s">
        <v>1377</v>
      </c>
      <c r="D627" t="s">
        <v>1401</v>
      </c>
      <c r="E627" s="226" t="e">
        <f>VLOOKUP(A627,#REF!,7,FALSE)</f>
        <v>#REF!</v>
      </c>
      <c r="F627" s="238" t="str">
        <f t="shared" si="42"/>
        <v>DE.CM-23</v>
      </c>
      <c r="G627" s="238" t="e">
        <f t="shared" si="43"/>
        <v>#REF!</v>
      </c>
    </row>
    <row r="628" spans="1:7" x14ac:dyDescent="0.25">
      <c r="A628" t="s">
        <v>165</v>
      </c>
      <c r="B628" s="226">
        <v>3</v>
      </c>
      <c r="C628" t="s">
        <v>1377</v>
      </c>
      <c r="D628" t="s">
        <v>1397</v>
      </c>
      <c r="E628" s="226" t="e">
        <f>VLOOKUP(A628,#REF!,7,FALSE)</f>
        <v>#REF!</v>
      </c>
      <c r="F628" s="238" t="str">
        <f t="shared" si="42"/>
        <v>DE.CM-33</v>
      </c>
      <c r="G628" s="238" t="e">
        <f t="shared" si="43"/>
        <v>#REF!</v>
      </c>
    </row>
    <row r="629" spans="1:7" x14ac:dyDescent="0.25">
      <c r="A629" t="s">
        <v>165</v>
      </c>
      <c r="B629" s="226">
        <v>3</v>
      </c>
      <c r="C629" t="s">
        <v>1377</v>
      </c>
      <c r="D629" t="s">
        <v>1398</v>
      </c>
      <c r="E629" s="226" t="e">
        <f>VLOOKUP(A629,#REF!,7,FALSE)</f>
        <v>#REF!</v>
      </c>
      <c r="F629" s="238" t="str">
        <f t="shared" si="42"/>
        <v>DE.CM-63</v>
      </c>
      <c r="G629" s="238" t="e">
        <f t="shared" si="43"/>
        <v>#REF!</v>
      </c>
    </row>
    <row r="630" spans="1:7" x14ac:dyDescent="0.25">
      <c r="A630" t="s">
        <v>165</v>
      </c>
      <c r="B630" s="226">
        <v>3</v>
      </c>
      <c r="C630" t="s">
        <v>1377</v>
      </c>
      <c r="D630" t="s">
        <v>1399</v>
      </c>
      <c r="E630" s="226" t="e">
        <f>VLOOKUP(A630,#REF!,7,FALSE)</f>
        <v>#REF!</v>
      </c>
      <c r="F630" s="238" t="str">
        <f t="shared" si="42"/>
        <v>DE.CM-73</v>
      </c>
      <c r="G630" s="238" t="e">
        <f t="shared" si="43"/>
        <v>#REF!</v>
      </c>
    </row>
    <row r="631" spans="1:7" x14ac:dyDescent="0.25">
      <c r="A631" t="s">
        <v>166</v>
      </c>
      <c r="B631" s="226">
        <v>3</v>
      </c>
      <c r="C631" t="s">
        <v>1377</v>
      </c>
      <c r="D631" t="s">
        <v>1411</v>
      </c>
      <c r="E631" s="226" t="e">
        <f>VLOOKUP(A631,#REF!,7,FALSE)</f>
        <v>#REF!</v>
      </c>
      <c r="F631" s="238" t="str">
        <f t="shared" si="42"/>
        <v>DE.CM-13</v>
      </c>
      <c r="G631" s="238" t="e">
        <f t="shared" si="43"/>
        <v>#REF!</v>
      </c>
    </row>
    <row r="632" spans="1:7" x14ac:dyDescent="0.25">
      <c r="A632" t="s">
        <v>166</v>
      </c>
      <c r="B632" s="226">
        <v>3</v>
      </c>
      <c r="C632" t="s">
        <v>1377</v>
      </c>
      <c r="D632" t="s">
        <v>1401</v>
      </c>
      <c r="E632" s="226" t="e">
        <f>VLOOKUP(A632,#REF!,7,FALSE)</f>
        <v>#REF!</v>
      </c>
      <c r="F632" s="238" t="str">
        <f t="shared" si="42"/>
        <v>DE.CM-23</v>
      </c>
      <c r="G632" s="238" t="e">
        <f t="shared" si="43"/>
        <v>#REF!</v>
      </c>
    </row>
    <row r="633" spans="1:7" x14ac:dyDescent="0.25">
      <c r="A633" t="s">
        <v>166</v>
      </c>
      <c r="B633" s="226">
        <v>3</v>
      </c>
      <c r="C633" t="s">
        <v>1377</v>
      </c>
      <c r="D633" t="s">
        <v>1397</v>
      </c>
      <c r="E633" s="226" t="e">
        <f>VLOOKUP(A633,#REF!,7,FALSE)</f>
        <v>#REF!</v>
      </c>
      <c r="F633" s="238" t="str">
        <f t="shared" si="42"/>
        <v>DE.CM-33</v>
      </c>
      <c r="G633" s="238" t="e">
        <f t="shared" si="43"/>
        <v>#REF!</v>
      </c>
    </row>
    <row r="634" spans="1:7" x14ac:dyDescent="0.25">
      <c r="A634" t="s">
        <v>166</v>
      </c>
      <c r="B634" s="226">
        <v>3</v>
      </c>
      <c r="C634" t="s">
        <v>1377</v>
      </c>
      <c r="D634" t="s">
        <v>1415</v>
      </c>
      <c r="E634" s="226" t="e">
        <f>VLOOKUP(A634,#REF!,7,FALSE)</f>
        <v>#REF!</v>
      </c>
      <c r="F634" s="238" t="str">
        <f t="shared" si="42"/>
        <v>DE.CM-43</v>
      </c>
      <c r="G634" s="238" t="e">
        <f t="shared" si="43"/>
        <v>#REF!</v>
      </c>
    </row>
    <row r="635" spans="1:7" x14ac:dyDescent="0.25">
      <c r="A635" t="s">
        <v>166</v>
      </c>
      <c r="B635" s="226">
        <v>3</v>
      </c>
      <c r="C635" t="s">
        <v>1377</v>
      </c>
      <c r="D635" t="s">
        <v>1419</v>
      </c>
      <c r="E635" s="226" t="e">
        <f>VLOOKUP(A635,#REF!,7,FALSE)</f>
        <v>#REF!</v>
      </c>
      <c r="F635" s="238" t="str">
        <f t="shared" si="42"/>
        <v>DE.CM-53</v>
      </c>
      <c r="G635" s="238" t="e">
        <f t="shared" si="43"/>
        <v>#REF!</v>
      </c>
    </row>
    <row r="636" spans="1:7" x14ac:dyDescent="0.25">
      <c r="A636" t="s">
        <v>166</v>
      </c>
      <c r="B636" s="226">
        <v>3</v>
      </c>
      <c r="C636" t="s">
        <v>1377</v>
      </c>
      <c r="D636" t="s">
        <v>1398</v>
      </c>
      <c r="E636" s="226" t="e">
        <f>VLOOKUP(A636,#REF!,7,FALSE)</f>
        <v>#REF!</v>
      </c>
      <c r="F636" s="238" t="str">
        <f t="shared" si="42"/>
        <v>DE.CM-63</v>
      </c>
      <c r="G636" s="238" t="e">
        <f t="shared" si="43"/>
        <v>#REF!</v>
      </c>
    </row>
    <row r="637" spans="1:7" x14ac:dyDescent="0.25">
      <c r="A637" t="s">
        <v>166</v>
      </c>
      <c r="B637" s="226">
        <v>3</v>
      </c>
      <c r="C637" t="s">
        <v>1377</v>
      </c>
      <c r="D637" t="s">
        <v>1399</v>
      </c>
      <c r="E637" s="226" t="e">
        <f>VLOOKUP(A637,#REF!,7,FALSE)</f>
        <v>#REF!</v>
      </c>
      <c r="F637" s="238" t="str">
        <f t="shared" si="42"/>
        <v>DE.CM-73</v>
      </c>
      <c r="G637" s="238" t="e">
        <f t="shared" si="43"/>
        <v>#REF!</v>
      </c>
    </row>
    <row r="638" spans="1:7" x14ac:dyDescent="0.25">
      <c r="A638" t="s">
        <v>166</v>
      </c>
      <c r="B638" s="226">
        <v>3</v>
      </c>
      <c r="C638" t="s">
        <v>1376</v>
      </c>
      <c r="D638" t="s">
        <v>1412</v>
      </c>
      <c r="E638" s="226" t="e">
        <f>VLOOKUP(A638,#REF!,7,FALSE)</f>
        <v>#REF!</v>
      </c>
      <c r="F638" s="238" t="str">
        <f t="shared" si="42"/>
        <v>PR.DS-63</v>
      </c>
      <c r="G638" s="238" t="e">
        <f t="shared" si="43"/>
        <v>#REF!</v>
      </c>
    </row>
    <row r="639" spans="1:7" x14ac:dyDescent="0.25">
      <c r="A639" t="s">
        <v>167</v>
      </c>
      <c r="B639" s="226">
        <v>3</v>
      </c>
      <c r="C639" t="s">
        <v>1377</v>
      </c>
      <c r="D639" t="s">
        <v>1458</v>
      </c>
      <c r="E639" s="226" t="e">
        <f>VLOOKUP(A639,#REF!,7,FALSE)</f>
        <v>#REF!</v>
      </c>
      <c r="F639" s="238" t="str">
        <f t="shared" si="42"/>
        <v>DE.AE-53</v>
      </c>
      <c r="G639" s="238" t="e">
        <f t="shared" si="43"/>
        <v>#REF!</v>
      </c>
    </row>
    <row r="640" spans="1:7" x14ac:dyDescent="0.25">
      <c r="A640" t="s">
        <v>168</v>
      </c>
      <c r="B640" s="226">
        <v>3</v>
      </c>
      <c r="C640" t="s">
        <v>1377</v>
      </c>
      <c r="D640" t="s">
        <v>1458</v>
      </c>
      <c r="E640" s="226" t="e">
        <f>VLOOKUP(A640,#REF!,7,FALSE)</f>
        <v>#REF!</v>
      </c>
      <c r="F640" s="238" t="str">
        <f t="shared" si="42"/>
        <v>DE.AE-53</v>
      </c>
      <c r="G640" s="238" t="e">
        <f t="shared" si="43"/>
        <v>#REF!</v>
      </c>
    </row>
    <row r="641" spans="1:7" x14ac:dyDescent="0.25">
      <c r="A641" t="s">
        <v>168</v>
      </c>
      <c r="B641" s="226">
        <v>3</v>
      </c>
      <c r="C641" t="s">
        <v>1377</v>
      </c>
      <c r="D641" t="s">
        <v>1411</v>
      </c>
      <c r="E641" s="226" t="e">
        <f>VLOOKUP(A641,#REF!,7,FALSE)</f>
        <v>#REF!</v>
      </c>
      <c r="F641" s="238" t="str">
        <f t="shared" si="42"/>
        <v>DE.CM-13</v>
      </c>
      <c r="G641" s="238" t="e">
        <f t="shared" si="43"/>
        <v>#REF!</v>
      </c>
    </row>
    <row r="642" spans="1:7" x14ac:dyDescent="0.25">
      <c r="A642" t="s">
        <v>168</v>
      </c>
      <c r="B642" s="226">
        <v>3</v>
      </c>
      <c r="C642" t="s">
        <v>1377</v>
      </c>
      <c r="D642" t="s">
        <v>1401</v>
      </c>
      <c r="E642" s="226" t="e">
        <f>VLOOKUP(A642,#REF!,7,FALSE)</f>
        <v>#REF!</v>
      </c>
      <c r="F642" s="238" t="str">
        <f t="shared" si="42"/>
        <v>DE.CM-23</v>
      </c>
      <c r="G642" s="238" t="e">
        <f t="shared" si="43"/>
        <v>#REF!</v>
      </c>
    </row>
    <row r="643" spans="1:7" x14ac:dyDescent="0.25">
      <c r="A643" t="s">
        <v>168</v>
      </c>
      <c r="B643" s="226">
        <v>3</v>
      </c>
      <c r="C643" t="s">
        <v>1377</v>
      </c>
      <c r="D643" t="s">
        <v>1397</v>
      </c>
      <c r="E643" s="226" t="e">
        <f>VLOOKUP(A643,#REF!,7,FALSE)</f>
        <v>#REF!</v>
      </c>
      <c r="F643" s="238" t="str">
        <f t="shared" ref="F643:F706" si="44">CONCATENATE($D643,$B643)</f>
        <v>DE.CM-33</v>
      </c>
      <c r="G643" s="238" t="e">
        <f t="shared" ref="G643:G706" si="45">_xlfn.IFNA(CONCATENATE(F643,$E643),CONCATENATE(F643,$E643,0))</f>
        <v>#REF!</v>
      </c>
    </row>
    <row r="644" spans="1:7" x14ac:dyDescent="0.25">
      <c r="A644" t="s">
        <v>168</v>
      </c>
      <c r="B644" s="226">
        <v>3</v>
      </c>
      <c r="C644" t="s">
        <v>1377</v>
      </c>
      <c r="D644" t="s">
        <v>1415</v>
      </c>
      <c r="E644" s="226" t="e">
        <f>VLOOKUP(A644,#REF!,7,FALSE)</f>
        <v>#REF!</v>
      </c>
      <c r="F644" s="238" t="str">
        <f t="shared" si="44"/>
        <v>DE.CM-43</v>
      </c>
      <c r="G644" s="238" t="e">
        <f t="shared" si="45"/>
        <v>#REF!</v>
      </c>
    </row>
    <row r="645" spans="1:7" x14ac:dyDescent="0.25">
      <c r="A645" t="s">
        <v>168</v>
      </c>
      <c r="B645" s="226">
        <v>3</v>
      </c>
      <c r="C645" t="s">
        <v>1377</v>
      </c>
      <c r="D645" t="s">
        <v>1419</v>
      </c>
      <c r="E645" s="226" t="e">
        <f>VLOOKUP(A645,#REF!,7,FALSE)</f>
        <v>#REF!</v>
      </c>
      <c r="F645" s="238" t="str">
        <f t="shared" si="44"/>
        <v>DE.CM-53</v>
      </c>
      <c r="G645" s="238" t="e">
        <f t="shared" si="45"/>
        <v>#REF!</v>
      </c>
    </row>
    <row r="646" spans="1:7" x14ac:dyDescent="0.25">
      <c r="A646" t="s">
        <v>168</v>
      </c>
      <c r="B646" s="226">
        <v>3</v>
      </c>
      <c r="C646" t="s">
        <v>1377</v>
      </c>
      <c r="D646" t="s">
        <v>1398</v>
      </c>
      <c r="E646" s="226" t="e">
        <f>VLOOKUP(A646,#REF!,7,FALSE)</f>
        <v>#REF!</v>
      </c>
      <c r="F646" s="238" t="str">
        <f t="shared" si="44"/>
        <v>DE.CM-63</v>
      </c>
      <c r="G646" s="238" t="e">
        <f t="shared" si="45"/>
        <v>#REF!</v>
      </c>
    </row>
    <row r="647" spans="1:7" x14ac:dyDescent="0.25">
      <c r="A647" t="s">
        <v>168</v>
      </c>
      <c r="B647" s="226">
        <v>3</v>
      </c>
      <c r="C647" t="s">
        <v>1377</v>
      </c>
      <c r="D647" t="s">
        <v>1399</v>
      </c>
      <c r="E647" s="226" t="e">
        <f>VLOOKUP(A647,#REF!,7,FALSE)</f>
        <v>#REF!</v>
      </c>
      <c r="F647" s="238" t="str">
        <f t="shared" si="44"/>
        <v>DE.CM-73</v>
      </c>
      <c r="G647" s="238" t="e">
        <f t="shared" si="45"/>
        <v>#REF!</v>
      </c>
    </row>
    <row r="648" spans="1:7" x14ac:dyDescent="0.25">
      <c r="A648" t="s">
        <v>170</v>
      </c>
      <c r="B648" s="226">
        <v>2</v>
      </c>
      <c r="C648" t="s">
        <v>1377</v>
      </c>
      <c r="D648" t="s">
        <v>1451</v>
      </c>
      <c r="E648" s="226" t="e">
        <f>VLOOKUP(A648,#REF!,7,FALSE)</f>
        <v>#REF!</v>
      </c>
      <c r="F648" s="238" t="str">
        <f t="shared" si="44"/>
        <v>DE.AE-32</v>
      </c>
      <c r="G648" s="238" t="e">
        <f t="shared" si="45"/>
        <v>#REF!</v>
      </c>
    </row>
    <row r="649" spans="1:7" x14ac:dyDescent="0.25">
      <c r="A649" t="s">
        <v>173</v>
      </c>
      <c r="B649" s="226">
        <v>3</v>
      </c>
      <c r="C649" t="s">
        <v>1377</v>
      </c>
      <c r="D649" t="s">
        <v>1451</v>
      </c>
      <c r="E649" s="226" t="e">
        <f>VLOOKUP(A649,#REF!,7,FALSE)</f>
        <v>#REF!</v>
      </c>
      <c r="F649" s="238" t="str">
        <f t="shared" si="44"/>
        <v>DE.AE-33</v>
      </c>
      <c r="G649" s="238" t="e">
        <f t="shared" si="45"/>
        <v>#REF!</v>
      </c>
    </row>
    <row r="650" spans="1:7" x14ac:dyDescent="0.25">
      <c r="A650" t="s">
        <v>174</v>
      </c>
      <c r="B650" s="226">
        <v>3</v>
      </c>
      <c r="C650" t="s">
        <v>1378</v>
      </c>
      <c r="D650" t="s">
        <v>1449</v>
      </c>
      <c r="E650" s="226" t="e">
        <f>VLOOKUP(A650,#REF!,7,FALSE)</f>
        <v>#REF!</v>
      </c>
      <c r="F650" s="238" t="str">
        <f t="shared" si="44"/>
        <v>RS.CO-33</v>
      </c>
      <c r="G650" s="238" t="e">
        <f t="shared" si="45"/>
        <v>#REF!</v>
      </c>
    </row>
    <row r="651" spans="1:7" x14ac:dyDescent="0.25">
      <c r="A651" t="s">
        <v>174</v>
      </c>
      <c r="B651" s="226">
        <v>3</v>
      </c>
      <c r="C651" t="s">
        <v>1378</v>
      </c>
      <c r="D651" t="s">
        <v>1480</v>
      </c>
      <c r="E651" s="226" t="e">
        <f>VLOOKUP(A651,#REF!,7,FALSE)</f>
        <v>#REF!</v>
      </c>
      <c r="F651" s="238" t="str">
        <f t="shared" si="44"/>
        <v>RS.CO-53</v>
      </c>
      <c r="G651" s="238" t="e">
        <f t="shared" si="45"/>
        <v>#REF!</v>
      </c>
    </row>
    <row r="652" spans="1:7" x14ac:dyDescent="0.25">
      <c r="A652" t="s">
        <v>175</v>
      </c>
      <c r="B652" s="226">
        <v>3</v>
      </c>
      <c r="C652" t="s">
        <v>1378</v>
      </c>
      <c r="D652" t="s">
        <v>1480</v>
      </c>
      <c r="E652" s="226" t="e">
        <f>VLOOKUP(A652,#REF!,7,FALSE)</f>
        <v>#REF!</v>
      </c>
      <c r="F652" s="238" t="str">
        <f t="shared" si="44"/>
        <v>RS.CO-53</v>
      </c>
      <c r="G652" s="238" t="e">
        <f t="shared" si="45"/>
        <v>#REF!</v>
      </c>
    </row>
    <row r="653" spans="1:7" x14ac:dyDescent="0.25">
      <c r="A653" t="s">
        <v>176</v>
      </c>
      <c r="B653" s="226">
        <v>2</v>
      </c>
      <c r="C653" t="s">
        <v>1376</v>
      </c>
      <c r="D653" t="s">
        <v>1402</v>
      </c>
      <c r="E653" s="226" t="e">
        <f>VLOOKUP(A653,#REF!,7,FALSE)</f>
        <v>#REF!</v>
      </c>
      <c r="F653" s="238" t="str">
        <f t="shared" si="44"/>
        <v>PR.PT-12</v>
      </c>
      <c r="G653" s="238" t="e">
        <f t="shared" si="45"/>
        <v>#REF!</v>
      </c>
    </row>
    <row r="654" spans="1:7" x14ac:dyDescent="0.25">
      <c r="A654" t="s">
        <v>177</v>
      </c>
      <c r="B654" s="226">
        <v>2</v>
      </c>
      <c r="C654" t="s">
        <v>1376</v>
      </c>
      <c r="D654" t="s">
        <v>1402</v>
      </c>
      <c r="E654" s="226" t="e">
        <f>VLOOKUP(A654,#REF!,7,FALSE)</f>
        <v>#REF!</v>
      </c>
      <c r="F654" s="238" t="str">
        <f t="shared" si="44"/>
        <v>PR.PT-12</v>
      </c>
      <c r="G654" s="238" t="e">
        <f t="shared" si="45"/>
        <v>#REF!</v>
      </c>
    </row>
    <row r="655" spans="1:7" x14ac:dyDescent="0.25">
      <c r="A655" t="s">
        <v>178</v>
      </c>
      <c r="B655" s="226">
        <v>3</v>
      </c>
      <c r="C655" t="s">
        <v>1376</v>
      </c>
      <c r="D655" t="s">
        <v>1402</v>
      </c>
      <c r="E655" s="226" t="e">
        <f>VLOOKUP(A655,#REF!,7,FALSE)</f>
        <v>#REF!</v>
      </c>
      <c r="F655" s="238" t="str">
        <f t="shared" si="44"/>
        <v>PR.PT-13</v>
      </c>
      <c r="G655" s="238" t="e">
        <f t="shared" si="45"/>
        <v>#REF!</v>
      </c>
    </row>
    <row r="656" spans="1:7" x14ac:dyDescent="0.25">
      <c r="A656" t="s">
        <v>180</v>
      </c>
      <c r="B656" s="226">
        <v>3</v>
      </c>
      <c r="C656" t="s">
        <v>383</v>
      </c>
      <c r="D656" t="s">
        <v>1403</v>
      </c>
      <c r="E656" s="226" t="e">
        <f>VLOOKUP(A656,#REF!,7,FALSE)</f>
        <v>#REF!</v>
      </c>
      <c r="F656" s="238" t="str">
        <f t="shared" si="44"/>
        <v>ID.AM-63</v>
      </c>
      <c r="G656" s="238" t="e">
        <f t="shared" si="45"/>
        <v>#REF!</v>
      </c>
    </row>
    <row r="657" spans="1:7" x14ac:dyDescent="0.25">
      <c r="A657" t="s">
        <v>180</v>
      </c>
      <c r="B657" s="226">
        <v>3</v>
      </c>
      <c r="C657" t="s">
        <v>383</v>
      </c>
      <c r="D657" t="s">
        <v>1404</v>
      </c>
      <c r="E657" s="226" t="e">
        <f>VLOOKUP(A657,#REF!,7,FALSE)</f>
        <v>#REF!</v>
      </c>
      <c r="F657" s="238" t="str">
        <f t="shared" si="44"/>
        <v>ID.GV-23</v>
      </c>
      <c r="G657" s="238" t="e">
        <f t="shared" si="45"/>
        <v>#REF!</v>
      </c>
    </row>
    <row r="658" spans="1:7" x14ac:dyDescent="0.25">
      <c r="A658" t="s">
        <v>181</v>
      </c>
      <c r="B658" s="226">
        <v>3</v>
      </c>
      <c r="C658" t="s">
        <v>1376</v>
      </c>
      <c r="D658" t="s">
        <v>1405</v>
      </c>
      <c r="E658" s="226" t="e">
        <f>VLOOKUP(A658,#REF!,7,FALSE)</f>
        <v>#REF!</v>
      </c>
      <c r="F658" s="238" t="str">
        <f t="shared" si="44"/>
        <v>PR.IP-83</v>
      </c>
      <c r="G658" s="238" t="e">
        <f t="shared" si="45"/>
        <v>#REF!</v>
      </c>
    </row>
    <row r="659" spans="1:7" x14ac:dyDescent="0.25">
      <c r="A659" t="s">
        <v>922</v>
      </c>
      <c r="B659" s="226">
        <v>1</v>
      </c>
      <c r="C659" t="s">
        <v>383</v>
      </c>
      <c r="D659" t="s">
        <v>1434</v>
      </c>
      <c r="E659" s="226" t="e">
        <f>VLOOKUP(A659,#REF!,7,FALSE)</f>
        <v>#REF!</v>
      </c>
      <c r="F659" s="238" t="str">
        <f t="shared" si="44"/>
        <v>ID.AM-41</v>
      </c>
      <c r="G659" s="238" t="e">
        <f t="shared" si="45"/>
        <v>#REF!</v>
      </c>
    </row>
    <row r="660" spans="1:7" x14ac:dyDescent="0.25">
      <c r="A660" t="s">
        <v>922</v>
      </c>
      <c r="B660" s="226">
        <v>1</v>
      </c>
      <c r="C660" t="s">
        <v>383</v>
      </c>
      <c r="D660" t="s">
        <v>1435</v>
      </c>
      <c r="E660" s="226" t="e">
        <f>VLOOKUP(A660,#REF!,7,FALSE)</f>
        <v>#REF!</v>
      </c>
      <c r="F660" s="238" t="str">
        <f t="shared" si="44"/>
        <v>ID.BE-11</v>
      </c>
      <c r="G660" s="238" t="e">
        <f t="shared" si="45"/>
        <v>#REF!</v>
      </c>
    </row>
    <row r="661" spans="1:7" x14ac:dyDescent="0.25">
      <c r="A661" t="s">
        <v>922</v>
      </c>
      <c r="B661" s="226">
        <v>1</v>
      </c>
      <c r="C661" t="s">
        <v>383</v>
      </c>
      <c r="D661" t="s">
        <v>1425</v>
      </c>
      <c r="E661" s="226" t="e">
        <f>VLOOKUP(A661,#REF!,7,FALSE)</f>
        <v>#REF!</v>
      </c>
      <c r="F661" s="238" t="str">
        <f t="shared" si="44"/>
        <v>ID.BE-41</v>
      </c>
      <c r="G661" s="238" t="e">
        <f t="shared" si="45"/>
        <v>#REF!</v>
      </c>
    </row>
    <row r="662" spans="1:7" x14ac:dyDescent="0.25">
      <c r="A662" t="s">
        <v>922</v>
      </c>
      <c r="B662" s="226">
        <v>1</v>
      </c>
      <c r="C662" t="s">
        <v>383</v>
      </c>
      <c r="D662" t="s">
        <v>1417</v>
      </c>
      <c r="E662" s="226" t="e">
        <f>VLOOKUP(A662,#REF!,7,FALSE)</f>
        <v>#REF!</v>
      </c>
      <c r="F662" s="238" t="str">
        <f t="shared" si="44"/>
        <v>ID.SC-21</v>
      </c>
      <c r="G662" s="238" t="e">
        <f t="shared" si="45"/>
        <v>#REF!</v>
      </c>
    </row>
    <row r="663" spans="1:7" x14ac:dyDescent="0.25">
      <c r="A663" t="s">
        <v>923</v>
      </c>
      <c r="B663" s="226">
        <v>1</v>
      </c>
      <c r="C663" t="s">
        <v>383</v>
      </c>
      <c r="D663" t="s">
        <v>1434</v>
      </c>
      <c r="E663" s="226" t="e">
        <f>VLOOKUP(A663,#REF!,7,FALSE)</f>
        <v>#REF!</v>
      </c>
      <c r="F663" s="238" t="str">
        <f t="shared" si="44"/>
        <v>ID.AM-41</v>
      </c>
      <c r="G663" s="238" t="e">
        <f t="shared" si="45"/>
        <v>#REF!</v>
      </c>
    </row>
    <row r="664" spans="1:7" x14ac:dyDescent="0.25">
      <c r="A664" t="s">
        <v>923</v>
      </c>
      <c r="B664" s="226">
        <v>1</v>
      </c>
      <c r="C664" t="s">
        <v>383</v>
      </c>
      <c r="D664" t="s">
        <v>1435</v>
      </c>
      <c r="E664" s="226" t="e">
        <f>VLOOKUP(A664,#REF!,7,FALSE)</f>
        <v>#REF!</v>
      </c>
      <c r="F664" s="238" t="str">
        <f t="shared" si="44"/>
        <v>ID.BE-11</v>
      </c>
      <c r="G664" s="238" t="e">
        <f t="shared" si="45"/>
        <v>#REF!</v>
      </c>
    </row>
    <row r="665" spans="1:7" x14ac:dyDescent="0.25">
      <c r="A665" t="s">
        <v>923</v>
      </c>
      <c r="B665" s="226">
        <v>1</v>
      </c>
      <c r="C665" t="s">
        <v>383</v>
      </c>
      <c r="D665" t="s">
        <v>1425</v>
      </c>
      <c r="E665" s="226" t="e">
        <f>VLOOKUP(A665,#REF!,7,FALSE)</f>
        <v>#REF!</v>
      </c>
      <c r="F665" s="238" t="str">
        <f t="shared" si="44"/>
        <v>ID.BE-41</v>
      </c>
      <c r="G665" s="238" t="e">
        <f t="shared" si="45"/>
        <v>#REF!</v>
      </c>
    </row>
    <row r="666" spans="1:7" x14ac:dyDescent="0.25">
      <c r="A666" t="s">
        <v>923</v>
      </c>
      <c r="B666" s="226">
        <v>1</v>
      </c>
      <c r="C666" t="s">
        <v>383</v>
      </c>
      <c r="D666" t="s">
        <v>1417</v>
      </c>
      <c r="E666" s="226" t="e">
        <f>VLOOKUP(A666,#REF!,7,FALSE)</f>
        <v>#REF!</v>
      </c>
      <c r="F666" s="238" t="str">
        <f t="shared" si="44"/>
        <v>ID.SC-21</v>
      </c>
      <c r="G666" s="238" t="e">
        <f t="shared" si="45"/>
        <v>#REF!</v>
      </c>
    </row>
    <row r="667" spans="1:7" x14ac:dyDescent="0.25">
      <c r="A667" t="s">
        <v>924</v>
      </c>
      <c r="B667" s="226">
        <v>2</v>
      </c>
      <c r="C667" t="s">
        <v>383</v>
      </c>
      <c r="D667" t="s">
        <v>1435</v>
      </c>
      <c r="E667" s="226" t="e">
        <f>VLOOKUP(A667,#REF!,7,FALSE)</f>
        <v>#REF!</v>
      </c>
      <c r="F667" s="238" t="str">
        <f t="shared" si="44"/>
        <v>ID.BE-12</v>
      </c>
      <c r="G667" s="238" t="e">
        <f t="shared" si="45"/>
        <v>#REF!</v>
      </c>
    </row>
    <row r="668" spans="1:7" x14ac:dyDescent="0.25">
      <c r="A668" t="s">
        <v>924</v>
      </c>
      <c r="B668" s="226">
        <v>2</v>
      </c>
      <c r="C668" t="s">
        <v>383</v>
      </c>
      <c r="D668" t="s">
        <v>1425</v>
      </c>
      <c r="E668" s="226" t="e">
        <f>VLOOKUP(A668,#REF!,7,FALSE)</f>
        <v>#REF!</v>
      </c>
      <c r="F668" s="238" t="str">
        <f t="shared" si="44"/>
        <v>ID.BE-42</v>
      </c>
      <c r="G668" s="238" t="e">
        <f t="shared" si="45"/>
        <v>#REF!</v>
      </c>
    </row>
    <row r="669" spans="1:7" x14ac:dyDescent="0.25">
      <c r="A669" t="s">
        <v>924</v>
      </c>
      <c r="B669" s="226">
        <v>2</v>
      </c>
      <c r="C669" t="s">
        <v>383</v>
      </c>
      <c r="D669" t="s">
        <v>1417</v>
      </c>
      <c r="E669" s="226" t="e">
        <f>VLOOKUP(A669,#REF!,7,FALSE)</f>
        <v>#REF!</v>
      </c>
      <c r="F669" s="238" t="str">
        <f t="shared" si="44"/>
        <v>ID.SC-22</v>
      </c>
      <c r="G669" s="238" t="e">
        <f t="shared" si="45"/>
        <v>#REF!</v>
      </c>
    </row>
    <row r="670" spans="1:7" x14ac:dyDescent="0.25">
      <c r="A670" t="s">
        <v>925</v>
      </c>
      <c r="B670" s="226">
        <v>2</v>
      </c>
      <c r="C670" t="s">
        <v>383</v>
      </c>
      <c r="D670" t="s">
        <v>1425</v>
      </c>
      <c r="E670" s="226" t="e">
        <f>VLOOKUP(A670,#REF!,7,FALSE)</f>
        <v>#REF!</v>
      </c>
      <c r="F670" s="238" t="str">
        <f t="shared" si="44"/>
        <v>ID.BE-42</v>
      </c>
      <c r="G670" s="238" t="e">
        <f t="shared" si="45"/>
        <v>#REF!</v>
      </c>
    </row>
    <row r="671" spans="1:7" x14ac:dyDescent="0.25">
      <c r="A671" t="s">
        <v>925</v>
      </c>
      <c r="B671" s="226">
        <v>2</v>
      </c>
      <c r="C671" t="s">
        <v>383</v>
      </c>
      <c r="D671" t="s">
        <v>1417</v>
      </c>
      <c r="E671" s="226" t="e">
        <f>VLOOKUP(A671,#REF!,7,FALSE)</f>
        <v>#REF!</v>
      </c>
      <c r="F671" s="238" t="str">
        <f t="shared" si="44"/>
        <v>ID.SC-22</v>
      </c>
      <c r="G671" s="238" t="e">
        <f t="shared" si="45"/>
        <v>#REF!</v>
      </c>
    </row>
    <row r="672" spans="1:7" x14ac:dyDescent="0.25">
      <c r="A672" t="s">
        <v>926</v>
      </c>
      <c r="B672" s="226">
        <v>3</v>
      </c>
      <c r="C672" t="s">
        <v>383</v>
      </c>
      <c r="D672" t="s">
        <v>1425</v>
      </c>
      <c r="E672" s="226" t="e">
        <f>VLOOKUP(A672,#REF!,7,FALSE)</f>
        <v>#REF!</v>
      </c>
      <c r="F672" s="238" t="str">
        <f t="shared" si="44"/>
        <v>ID.BE-43</v>
      </c>
      <c r="G672" s="238" t="e">
        <f t="shared" si="45"/>
        <v>#REF!</v>
      </c>
    </row>
    <row r="673" spans="1:7" x14ac:dyDescent="0.25">
      <c r="A673" t="s">
        <v>926</v>
      </c>
      <c r="B673" s="226">
        <v>3</v>
      </c>
      <c r="C673" t="s">
        <v>383</v>
      </c>
      <c r="D673" t="s">
        <v>1417</v>
      </c>
      <c r="E673" s="226" t="e">
        <f>VLOOKUP(A673,#REF!,7,FALSE)</f>
        <v>#REF!</v>
      </c>
      <c r="F673" s="238" t="str">
        <f t="shared" si="44"/>
        <v>ID.SC-23</v>
      </c>
      <c r="G673" s="238" t="e">
        <f t="shared" si="45"/>
        <v>#REF!</v>
      </c>
    </row>
    <row r="674" spans="1:7" x14ac:dyDescent="0.25">
      <c r="A674" t="s">
        <v>927</v>
      </c>
      <c r="B674" s="226">
        <v>1</v>
      </c>
      <c r="C674" t="s">
        <v>383</v>
      </c>
      <c r="D674" t="s">
        <v>1437</v>
      </c>
      <c r="E674" s="226" t="e">
        <f>VLOOKUP(A674,#REF!,7,FALSE)</f>
        <v>#REF!</v>
      </c>
      <c r="F674" s="238" t="str">
        <f t="shared" si="44"/>
        <v>ID.SC-11</v>
      </c>
      <c r="G674" s="238" t="e">
        <f t="shared" si="45"/>
        <v>#REF!</v>
      </c>
    </row>
    <row r="675" spans="1:7" x14ac:dyDescent="0.25">
      <c r="A675" t="s">
        <v>927</v>
      </c>
      <c r="B675" s="226">
        <v>1</v>
      </c>
      <c r="C675" t="s">
        <v>383</v>
      </c>
      <c r="D675" t="s">
        <v>1481</v>
      </c>
      <c r="E675" s="226" t="e">
        <f>VLOOKUP(A675,#REF!,7,FALSE)</f>
        <v>#REF!</v>
      </c>
      <c r="F675" s="238" t="str">
        <f t="shared" si="44"/>
        <v>ID.SC-31</v>
      </c>
      <c r="G675" s="238" t="e">
        <f t="shared" si="45"/>
        <v>#REF!</v>
      </c>
    </row>
    <row r="676" spans="1:7" x14ac:dyDescent="0.25">
      <c r="A676" t="s">
        <v>928</v>
      </c>
      <c r="B676" s="226">
        <v>1</v>
      </c>
      <c r="C676" t="s">
        <v>383</v>
      </c>
      <c r="D676" t="s">
        <v>1437</v>
      </c>
      <c r="E676" s="226" t="e">
        <f>VLOOKUP(A676,#REF!,7,FALSE)</f>
        <v>#REF!</v>
      </c>
      <c r="F676" s="238" t="str">
        <f t="shared" si="44"/>
        <v>ID.SC-11</v>
      </c>
      <c r="G676" s="238" t="e">
        <f t="shared" si="45"/>
        <v>#REF!</v>
      </c>
    </row>
    <row r="677" spans="1:7" x14ac:dyDescent="0.25">
      <c r="A677" t="s">
        <v>928</v>
      </c>
      <c r="B677" s="226">
        <v>1</v>
      </c>
      <c r="C677" t="s">
        <v>383</v>
      </c>
      <c r="D677" t="s">
        <v>1481</v>
      </c>
      <c r="E677" s="226" t="e">
        <f>VLOOKUP(A677,#REF!,7,FALSE)</f>
        <v>#REF!</v>
      </c>
      <c r="F677" s="238" t="str">
        <f t="shared" si="44"/>
        <v>ID.SC-31</v>
      </c>
      <c r="G677" s="238" t="e">
        <f t="shared" si="45"/>
        <v>#REF!</v>
      </c>
    </row>
    <row r="678" spans="1:7" x14ac:dyDescent="0.25">
      <c r="A678" t="s">
        <v>929</v>
      </c>
      <c r="B678" s="226">
        <v>2</v>
      </c>
      <c r="C678" t="s">
        <v>383</v>
      </c>
      <c r="D678" t="s">
        <v>1437</v>
      </c>
      <c r="E678" s="226" t="e">
        <f>VLOOKUP(A678,#REF!,7,FALSE)</f>
        <v>#REF!</v>
      </c>
      <c r="F678" s="238" t="str">
        <f t="shared" si="44"/>
        <v>ID.SC-12</v>
      </c>
      <c r="G678" s="238" t="e">
        <f t="shared" si="45"/>
        <v>#REF!</v>
      </c>
    </row>
    <row r="679" spans="1:7" x14ac:dyDescent="0.25">
      <c r="A679" t="s">
        <v>929</v>
      </c>
      <c r="B679" s="226">
        <v>2</v>
      </c>
      <c r="C679" t="s">
        <v>383</v>
      </c>
      <c r="D679" t="s">
        <v>1481</v>
      </c>
      <c r="E679" s="226" t="e">
        <f>VLOOKUP(A679,#REF!,7,FALSE)</f>
        <v>#REF!</v>
      </c>
      <c r="F679" s="238" t="str">
        <f t="shared" si="44"/>
        <v>ID.SC-32</v>
      </c>
      <c r="G679" s="238" t="e">
        <f t="shared" si="45"/>
        <v>#REF!</v>
      </c>
    </row>
    <row r="680" spans="1:7" x14ac:dyDescent="0.25">
      <c r="A680" t="s">
        <v>930</v>
      </c>
      <c r="B680" s="226">
        <v>2</v>
      </c>
      <c r="C680" t="s">
        <v>383</v>
      </c>
      <c r="D680" t="s">
        <v>1437</v>
      </c>
      <c r="E680" s="226" t="e">
        <f>VLOOKUP(A680,#REF!,7,FALSE)</f>
        <v>#REF!</v>
      </c>
      <c r="F680" s="238" t="str">
        <f t="shared" si="44"/>
        <v>ID.SC-12</v>
      </c>
      <c r="G680" s="238" t="e">
        <f t="shared" si="45"/>
        <v>#REF!</v>
      </c>
    </row>
    <row r="681" spans="1:7" x14ac:dyDescent="0.25">
      <c r="A681" t="s">
        <v>930</v>
      </c>
      <c r="B681" s="226">
        <v>2</v>
      </c>
      <c r="C681" t="s">
        <v>383</v>
      </c>
      <c r="D681" t="s">
        <v>1481</v>
      </c>
      <c r="E681" s="226" t="e">
        <f>VLOOKUP(A681,#REF!,7,FALSE)</f>
        <v>#REF!</v>
      </c>
      <c r="F681" s="238" t="str">
        <f t="shared" si="44"/>
        <v>ID.SC-32</v>
      </c>
      <c r="G681" s="238" t="e">
        <f t="shared" si="45"/>
        <v>#REF!</v>
      </c>
    </row>
    <row r="682" spans="1:7" x14ac:dyDescent="0.25">
      <c r="A682" t="s">
        <v>930</v>
      </c>
      <c r="B682" s="226">
        <v>2</v>
      </c>
      <c r="C682" t="s">
        <v>383</v>
      </c>
      <c r="D682" t="s">
        <v>1482</v>
      </c>
      <c r="E682" s="226" t="e">
        <f>VLOOKUP(A682,#REF!,7,FALSE)</f>
        <v>#REF!</v>
      </c>
      <c r="F682" s="238" t="str">
        <f t="shared" si="44"/>
        <v>ID.SC-42</v>
      </c>
      <c r="G682" s="238" t="e">
        <f t="shared" si="45"/>
        <v>#REF!</v>
      </c>
    </row>
    <row r="683" spans="1:7" x14ac:dyDescent="0.25">
      <c r="A683" t="s">
        <v>931</v>
      </c>
      <c r="B683" s="226">
        <v>2</v>
      </c>
      <c r="C683" t="s">
        <v>383</v>
      </c>
      <c r="D683" t="s">
        <v>1437</v>
      </c>
      <c r="E683" s="226" t="e">
        <f>VLOOKUP(A683,#REF!,7,FALSE)</f>
        <v>#REF!</v>
      </c>
      <c r="F683" s="238" t="str">
        <f t="shared" si="44"/>
        <v>ID.SC-12</v>
      </c>
      <c r="G683" s="238" t="e">
        <f t="shared" si="45"/>
        <v>#REF!</v>
      </c>
    </row>
    <row r="684" spans="1:7" x14ac:dyDescent="0.25">
      <c r="A684" t="s">
        <v>932</v>
      </c>
      <c r="B684" s="226">
        <v>2</v>
      </c>
      <c r="C684" t="s">
        <v>383</v>
      </c>
      <c r="D684" t="s">
        <v>1437</v>
      </c>
      <c r="E684" s="226" t="e">
        <f>VLOOKUP(A684,#REF!,7,FALSE)</f>
        <v>#REF!</v>
      </c>
      <c r="F684" s="238" t="str">
        <f t="shared" si="44"/>
        <v>ID.SC-12</v>
      </c>
      <c r="G684" s="238" t="e">
        <f t="shared" si="45"/>
        <v>#REF!</v>
      </c>
    </row>
    <row r="685" spans="1:7" x14ac:dyDescent="0.25">
      <c r="A685" t="s">
        <v>932</v>
      </c>
      <c r="B685" s="226">
        <v>2</v>
      </c>
      <c r="C685" t="s">
        <v>383</v>
      </c>
      <c r="D685" t="s">
        <v>1481</v>
      </c>
      <c r="E685" s="226" t="e">
        <f>VLOOKUP(A685,#REF!,7,FALSE)</f>
        <v>#REF!</v>
      </c>
      <c r="F685" s="238" t="str">
        <f t="shared" si="44"/>
        <v>ID.SC-32</v>
      </c>
      <c r="G685" s="238" t="e">
        <f t="shared" si="45"/>
        <v>#REF!</v>
      </c>
    </row>
    <row r="686" spans="1:7" x14ac:dyDescent="0.25">
      <c r="A686" t="s">
        <v>933</v>
      </c>
      <c r="B686" s="226">
        <v>2</v>
      </c>
      <c r="C686" t="s">
        <v>383</v>
      </c>
      <c r="D686" t="s">
        <v>1437</v>
      </c>
      <c r="E686" s="226" t="e">
        <f>VLOOKUP(A686,#REF!,7,FALSE)</f>
        <v>#REF!</v>
      </c>
      <c r="F686" s="238" t="str">
        <f t="shared" si="44"/>
        <v>ID.SC-12</v>
      </c>
      <c r="G686" s="238" t="e">
        <f t="shared" si="45"/>
        <v>#REF!</v>
      </c>
    </row>
    <row r="687" spans="1:7" x14ac:dyDescent="0.25">
      <c r="A687" t="s">
        <v>933</v>
      </c>
      <c r="B687" s="226">
        <v>2</v>
      </c>
      <c r="C687" t="s">
        <v>383</v>
      </c>
      <c r="D687" t="s">
        <v>1482</v>
      </c>
      <c r="E687" s="226" t="e">
        <f>VLOOKUP(A687,#REF!,7,FALSE)</f>
        <v>#REF!</v>
      </c>
      <c r="F687" s="238" t="str">
        <f t="shared" si="44"/>
        <v>ID.SC-42</v>
      </c>
      <c r="G687" s="238" t="e">
        <f t="shared" si="45"/>
        <v>#REF!</v>
      </c>
    </row>
    <row r="688" spans="1:7" x14ac:dyDescent="0.25">
      <c r="A688" t="s">
        <v>934</v>
      </c>
      <c r="B688" s="226">
        <v>3</v>
      </c>
      <c r="C688" t="s">
        <v>383</v>
      </c>
      <c r="D688" t="s">
        <v>1437</v>
      </c>
      <c r="E688" s="226" t="e">
        <f>VLOOKUP(A688,#REF!,7,FALSE)</f>
        <v>#REF!</v>
      </c>
      <c r="F688" s="238" t="str">
        <f t="shared" si="44"/>
        <v>ID.SC-13</v>
      </c>
      <c r="G688" s="238" t="e">
        <f t="shared" si="45"/>
        <v>#REF!</v>
      </c>
    </row>
    <row r="689" spans="1:7" x14ac:dyDescent="0.25">
      <c r="A689" t="s">
        <v>934</v>
      </c>
      <c r="B689" s="226">
        <v>3</v>
      </c>
      <c r="C689" t="s">
        <v>383</v>
      </c>
      <c r="D689" t="s">
        <v>1481</v>
      </c>
      <c r="E689" s="226" t="e">
        <f>VLOOKUP(A689,#REF!,7,FALSE)</f>
        <v>#REF!</v>
      </c>
      <c r="F689" s="238" t="str">
        <f t="shared" si="44"/>
        <v>ID.SC-33</v>
      </c>
      <c r="G689" s="238" t="e">
        <f t="shared" si="45"/>
        <v>#REF!</v>
      </c>
    </row>
    <row r="690" spans="1:7" x14ac:dyDescent="0.25">
      <c r="A690" t="s">
        <v>935</v>
      </c>
      <c r="B690" s="226">
        <v>3</v>
      </c>
      <c r="C690" t="s">
        <v>383</v>
      </c>
      <c r="D690" t="s">
        <v>1437</v>
      </c>
      <c r="E690" s="226" t="e">
        <f>VLOOKUP(A690,#REF!,7,FALSE)</f>
        <v>#REF!</v>
      </c>
      <c r="F690" s="238" t="str">
        <f t="shared" si="44"/>
        <v>ID.SC-13</v>
      </c>
      <c r="G690" s="238" t="e">
        <f t="shared" si="45"/>
        <v>#REF!</v>
      </c>
    </row>
    <row r="691" spans="1:7" x14ac:dyDescent="0.25">
      <c r="A691" t="s">
        <v>935</v>
      </c>
      <c r="B691" s="226">
        <v>3</v>
      </c>
      <c r="C691" t="s">
        <v>383</v>
      </c>
      <c r="D691" t="s">
        <v>1481</v>
      </c>
      <c r="E691" s="226" t="e">
        <f>VLOOKUP(A691,#REF!,7,FALSE)</f>
        <v>#REF!</v>
      </c>
      <c r="F691" s="238" t="str">
        <f t="shared" si="44"/>
        <v>ID.SC-33</v>
      </c>
      <c r="G691" s="238" t="e">
        <f t="shared" si="45"/>
        <v>#REF!</v>
      </c>
    </row>
    <row r="692" spans="1:7" x14ac:dyDescent="0.25">
      <c r="A692" t="s">
        <v>936</v>
      </c>
      <c r="B692" s="226">
        <v>3</v>
      </c>
      <c r="C692" t="s">
        <v>1377</v>
      </c>
      <c r="D692" t="s">
        <v>1415</v>
      </c>
      <c r="E692" s="226" t="e">
        <f>VLOOKUP(A692,#REF!,7,FALSE)</f>
        <v>#REF!</v>
      </c>
      <c r="F692" s="238" t="str">
        <f t="shared" si="44"/>
        <v>DE.CM-43</v>
      </c>
      <c r="G692" s="238" t="e">
        <f t="shared" si="45"/>
        <v>#REF!</v>
      </c>
    </row>
    <row r="693" spans="1:7" x14ac:dyDescent="0.25">
      <c r="A693" t="s">
        <v>936</v>
      </c>
      <c r="B693" s="226">
        <v>3</v>
      </c>
      <c r="C693" t="s">
        <v>1377</v>
      </c>
      <c r="D693" t="s">
        <v>1419</v>
      </c>
      <c r="E693" s="226" t="e">
        <f>VLOOKUP(A693,#REF!,7,FALSE)</f>
        <v>#REF!</v>
      </c>
      <c r="F693" s="238" t="str">
        <f t="shared" si="44"/>
        <v>DE.CM-53</v>
      </c>
      <c r="G693" s="238" t="e">
        <f t="shared" si="45"/>
        <v>#REF!</v>
      </c>
    </row>
    <row r="694" spans="1:7" x14ac:dyDescent="0.25">
      <c r="A694" t="s">
        <v>936</v>
      </c>
      <c r="B694" s="226">
        <v>3</v>
      </c>
      <c r="C694" t="s">
        <v>383</v>
      </c>
      <c r="D694" t="s">
        <v>1437</v>
      </c>
      <c r="E694" s="226" t="e">
        <f>VLOOKUP(A694,#REF!,7,FALSE)</f>
        <v>#REF!</v>
      </c>
      <c r="F694" s="238" t="str">
        <f t="shared" si="44"/>
        <v>ID.SC-13</v>
      </c>
      <c r="G694" s="238" t="e">
        <f t="shared" si="45"/>
        <v>#REF!</v>
      </c>
    </row>
    <row r="695" spans="1:7" x14ac:dyDescent="0.25">
      <c r="A695" t="s">
        <v>936</v>
      </c>
      <c r="B695" s="226">
        <v>3</v>
      </c>
      <c r="C695" t="s">
        <v>383</v>
      </c>
      <c r="D695" t="s">
        <v>1417</v>
      </c>
      <c r="E695" s="226" t="e">
        <f>VLOOKUP(A695,#REF!,7,FALSE)</f>
        <v>#REF!</v>
      </c>
      <c r="F695" s="238" t="str">
        <f t="shared" si="44"/>
        <v>ID.SC-23</v>
      </c>
      <c r="G695" s="238" t="e">
        <f t="shared" si="45"/>
        <v>#REF!</v>
      </c>
    </row>
    <row r="696" spans="1:7" x14ac:dyDescent="0.25">
      <c r="A696" t="s">
        <v>936</v>
      </c>
      <c r="B696" s="226">
        <v>3</v>
      </c>
      <c r="C696" t="s">
        <v>383</v>
      </c>
      <c r="D696" t="s">
        <v>1481</v>
      </c>
      <c r="E696" s="226" t="e">
        <f>VLOOKUP(A696,#REF!,7,FALSE)</f>
        <v>#REF!</v>
      </c>
      <c r="F696" s="238" t="str">
        <f t="shared" si="44"/>
        <v>ID.SC-33</v>
      </c>
      <c r="G696" s="238" t="e">
        <f t="shared" si="45"/>
        <v>#REF!</v>
      </c>
    </row>
    <row r="697" spans="1:7" x14ac:dyDescent="0.25">
      <c r="A697" t="s">
        <v>937</v>
      </c>
      <c r="B697" s="226">
        <v>3</v>
      </c>
      <c r="C697" t="s">
        <v>383</v>
      </c>
      <c r="D697" t="s">
        <v>1482</v>
      </c>
      <c r="E697" s="226" t="e">
        <f>VLOOKUP(A697,#REF!,7,FALSE)</f>
        <v>#REF!</v>
      </c>
      <c r="F697" s="238" t="str">
        <f t="shared" si="44"/>
        <v>ID.SC-43</v>
      </c>
      <c r="G697" s="238" t="e">
        <f t="shared" si="45"/>
        <v>#REF!</v>
      </c>
    </row>
    <row r="698" spans="1:7" x14ac:dyDescent="0.25">
      <c r="A698" t="s">
        <v>938</v>
      </c>
      <c r="B698" s="226">
        <v>2</v>
      </c>
      <c r="C698" t="s">
        <v>383</v>
      </c>
      <c r="D698" t="s">
        <v>1437</v>
      </c>
      <c r="E698" s="226" t="e">
        <f>VLOOKUP(A698,#REF!,7,FALSE)</f>
        <v>#REF!</v>
      </c>
      <c r="F698" s="238" t="str">
        <f t="shared" si="44"/>
        <v>ID.SC-12</v>
      </c>
      <c r="G698" s="238" t="e">
        <f t="shared" si="45"/>
        <v>#REF!</v>
      </c>
    </row>
    <row r="699" spans="1:7" x14ac:dyDescent="0.25">
      <c r="A699" t="s">
        <v>939</v>
      </c>
      <c r="B699" s="226">
        <v>2</v>
      </c>
      <c r="C699" t="s">
        <v>383</v>
      </c>
      <c r="D699" t="s">
        <v>1417</v>
      </c>
      <c r="E699" s="226" t="e">
        <f>VLOOKUP(A699,#REF!,7,FALSE)</f>
        <v>#REF!</v>
      </c>
      <c r="F699" s="238" t="str">
        <f t="shared" si="44"/>
        <v>ID.SC-22</v>
      </c>
      <c r="G699" s="238" t="e">
        <f t="shared" si="45"/>
        <v>#REF!</v>
      </c>
    </row>
    <row r="700" spans="1:7" x14ac:dyDescent="0.25">
      <c r="A700" t="s">
        <v>940</v>
      </c>
      <c r="B700" s="226">
        <v>3</v>
      </c>
      <c r="C700" t="s">
        <v>383</v>
      </c>
      <c r="D700" t="s">
        <v>1437</v>
      </c>
      <c r="E700" s="226" t="e">
        <f>VLOOKUP(A700,#REF!,7,FALSE)</f>
        <v>#REF!</v>
      </c>
      <c r="F700" s="238" t="str">
        <f t="shared" si="44"/>
        <v>ID.SC-13</v>
      </c>
      <c r="G700" s="238" t="e">
        <f t="shared" si="45"/>
        <v>#REF!</v>
      </c>
    </row>
    <row r="701" spans="1:7" x14ac:dyDescent="0.25">
      <c r="A701" t="s">
        <v>941</v>
      </c>
      <c r="B701" s="226">
        <v>3</v>
      </c>
      <c r="C701" t="s">
        <v>383</v>
      </c>
      <c r="D701" t="s">
        <v>1403</v>
      </c>
      <c r="E701" s="226" t="e">
        <f>VLOOKUP(A701,#REF!,7,FALSE)</f>
        <v>#REF!</v>
      </c>
      <c r="F701" s="238" t="str">
        <f t="shared" si="44"/>
        <v>ID.AM-63</v>
      </c>
      <c r="G701" s="238" t="e">
        <f t="shared" si="45"/>
        <v>#REF!</v>
      </c>
    </row>
    <row r="702" spans="1:7" x14ac:dyDescent="0.25">
      <c r="A702" t="s">
        <v>941</v>
      </c>
      <c r="B702" s="226">
        <v>3</v>
      </c>
      <c r="C702" t="s">
        <v>383</v>
      </c>
      <c r="D702" t="s">
        <v>1404</v>
      </c>
      <c r="E702" s="226" t="e">
        <f>VLOOKUP(A702,#REF!,7,FALSE)</f>
        <v>#REF!</v>
      </c>
      <c r="F702" s="238" t="str">
        <f t="shared" si="44"/>
        <v>ID.GV-23</v>
      </c>
      <c r="G702" s="238" t="e">
        <f t="shared" si="45"/>
        <v>#REF!</v>
      </c>
    </row>
    <row r="703" spans="1:7" x14ac:dyDescent="0.25">
      <c r="A703" t="s">
        <v>942</v>
      </c>
      <c r="B703" s="226">
        <v>3</v>
      </c>
      <c r="C703" t="s">
        <v>1376</v>
      </c>
      <c r="D703" t="s">
        <v>1405</v>
      </c>
      <c r="E703" s="226" t="e">
        <f>VLOOKUP(A703,#REF!,7,FALSE)</f>
        <v>#REF!</v>
      </c>
      <c r="F703" s="238" t="str">
        <f t="shared" si="44"/>
        <v>PR.IP-83</v>
      </c>
      <c r="G703" s="238" t="e">
        <f t="shared" si="45"/>
        <v>#REF!</v>
      </c>
    </row>
    <row r="704" spans="1:7" x14ac:dyDescent="0.25">
      <c r="A704" t="s">
        <v>126</v>
      </c>
      <c r="B704" s="226">
        <v>1</v>
      </c>
      <c r="C704" t="s">
        <v>383</v>
      </c>
      <c r="D704" t="s">
        <v>1483</v>
      </c>
      <c r="E704" s="226" t="e">
        <f>VLOOKUP(A704,#REF!,7,FALSE)</f>
        <v>#REF!</v>
      </c>
      <c r="F704" s="238" t="str">
        <f t="shared" si="44"/>
        <v>ID.RA-11</v>
      </c>
      <c r="G704" s="238" t="e">
        <f t="shared" si="45"/>
        <v>#REF!</v>
      </c>
    </row>
    <row r="705" spans="1:7" x14ac:dyDescent="0.25">
      <c r="A705" t="s">
        <v>126</v>
      </c>
      <c r="B705" s="226">
        <v>1</v>
      </c>
      <c r="C705" t="s">
        <v>383</v>
      </c>
      <c r="D705" t="s">
        <v>1484</v>
      </c>
      <c r="E705" s="226" t="e">
        <f>VLOOKUP(A705,#REF!,7,FALSE)</f>
        <v>#REF!</v>
      </c>
      <c r="F705" s="238" t="str">
        <f t="shared" si="44"/>
        <v>ID.RA-21</v>
      </c>
      <c r="G705" s="238" t="e">
        <f t="shared" si="45"/>
        <v>#REF!</v>
      </c>
    </row>
    <row r="706" spans="1:7" x14ac:dyDescent="0.25">
      <c r="A706" t="s">
        <v>126</v>
      </c>
      <c r="B706" s="226">
        <v>1</v>
      </c>
      <c r="C706" t="s">
        <v>1376</v>
      </c>
      <c r="D706" t="s">
        <v>1405</v>
      </c>
      <c r="E706" s="226" t="e">
        <f>VLOOKUP(A706,#REF!,7,FALSE)</f>
        <v>#REF!</v>
      </c>
      <c r="F706" s="238" t="str">
        <f t="shared" si="44"/>
        <v>PR.IP-81</v>
      </c>
      <c r="G706" s="238" t="e">
        <f t="shared" si="45"/>
        <v>#REF!</v>
      </c>
    </row>
    <row r="707" spans="1:7" x14ac:dyDescent="0.25">
      <c r="A707" t="s">
        <v>126</v>
      </c>
      <c r="B707" s="226">
        <v>1</v>
      </c>
      <c r="C707" t="s">
        <v>1378</v>
      </c>
      <c r="D707" t="s">
        <v>1485</v>
      </c>
      <c r="E707" s="226" t="e">
        <f>VLOOKUP(A707,#REF!,7,FALSE)</f>
        <v>#REF!</v>
      </c>
      <c r="F707" s="238" t="str">
        <f t="shared" ref="F707:F770" si="46">CONCATENATE($D707,$B707)</f>
        <v>RS.AN-51</v>
      </c>
      <c r="G707" s="238" t="e">
        <f t="shared" ref="G707:G770" si="47">_xlfn.IFNA(CONCATENATE(F707,$E707),CONCATENATE(F707,$E707,0))</f>
        <v>#REF!</v>
      </c>
    </row>
    <row r="708" spans="1:7" x14ac:dyDescent="0.25">
      <c r="A708" t="s">
        <v>126</v>
      </c>
      <c r="B708" s="226">
        <v>1</v>
      </c>
      <c r="C708" t="s">
        <v>1378</v>
      </c>
      <c r="D708" t="s">
        <v>1480</v>
      </c>
      <c r="E708" s="226" t="e">
        <f>VLOOKUP(A708,#REF!,7,FALSE)</f>
        <v>#REF!</v>
      </c>
      <c r="F708" s="238" t="str">
        <f t="shared" si="46"/>
        <v>RS.CO-51</v>
      </c>
      <c r="G708" s="238" t="e">
        <f t="shared" si="47"/>
        <v>#REF!</v>
      </c>
    </row>
    <row r="709" spans="1:7" x14ac:dyDescent="0.25">
      <c r="A709" t="s">
        <v>127</v>
      </c>
      <c r="B709" s="226">
        <v>1</v>
      </c>
      <c r="C709" t="s">
        <v>383</v>
      </c>
      <c r="D709" t="s">
        <v>1483</v>
      </c>
      <c r="E709" s="226" t="e">
        <f>VLOOKUP(A709,#REF!,7,FALSE)</f>
        <v>#REF!</v>
      </c>
      <c r="F709" s="238" t="str">
        <f t="shared" si="46"/>
        <v>ID.RA-11</v>
      </c>
      <c r="G709" s="238" t="e">
        <f t="shared" si="47"/>
        <v>#REF!</v>
      </c>
    </row>
    <row r="710" spans="1:7" x14ac:dyDescent="0.25">
      <c r="A710" t="s">
        <v>127</v>
      </c>
      <c r="B710" s="226">
        <v>1</v>
      </c>
      <c r="C710" t="s">
        <v>383</v>
      </c>
      <c r="D710" t="s">
        <v>1484</v>
      </c>
      <c r="E710" s="226" t="e">
        <f>VLOOKUP(A710,#REF!,7,FALSE)</f>
        <v>#REF!</v>
      </c>
      <c r="F710" s="238" t="str">
        <f t="shared" si="46"/>
        <v>ID.RA-21</v>
      </c>
      <c r="G710" s="238" t="e">
        <f t="shared" si="47"/>
        <v>#REF!</v>
      </c>
    </row>
    <row r="711" spans="1:7" x14ac:dyDescent="0.25">
      <c r="A711" t="s">
        <v>127</v>
      </c>
      <c r="B711" s="226">
        <v>1</v>
      </c>
      <c r="C711" t="s">
        <v>1378</v>
      </c>
      <c r="D711" t="s">
        <v>1485</v>
      </c>
      <c r="E711" s="226" t="e">
        <f>VLOOKUP(A711,#REF!,7,FALSE)</f>
        <v>#REF!</v>
      </c>
      <c r="F711" s="238" t="str">
        <f t="shared" si="46"/>
        <v>RS.AN-51</v>
      </c>
      <c r="G711" s="238" t="e">
        <f t="shared" si="47"/>
        <v>#REF!</v>
      </c>
    </row>
    <row r="712" spans="1:7" x14ac:dyDescent="0.25">
      <c r="A712" t="s">
        <v>128</v>
      </c>
      <c r="B712" s="226">
        <v>1</v>
      </c>
      <c r="C712" t="s">
        <v>1377</v>
      </c>
      <c r="D712" t="s">
        <v>1477</v>
      </c>
      <c r="E712" s="226" t="e">
        <f>VLOOKUP(A712,#REF!,7,FALSE)</f>
        <v>#REF!</v>
      </c>
      <c r="F712" s="238" t="str">
        <f t="shared" si="46"/>
        <v>DE.CM-81</v>
      </c>
      <c r="G712" s="238" t="e">
        <f t="shared" si="47"/>
        <v>#REF!</v>
      </c>
    </row>
    <row r="713" spans="1:7" x14ac:dyDescent="0.25">
      <c r="A713" t="s">
        <v>128</v>
      </c>
      <c r="B713" s="226">
        <v>1</v>
      </c>
      <c r="C713" t="s">
        <v>383</v>
      </c>
      <c r="D713" t="s">
        <v>1483</v>
      </c>
      <c r="E713" s="226" t="e">
        <f>VLOOKUP(A713,#REF!,7,FALSE)</f>
        <v>#REF!</v>
      </c>
      <c r="F713" s="238" t="str">
        <f t="shared" si="46"/>
        <v>ID.RA-11</v>
      </c>
      <c r="G713" s="238" t="e">
        <f t="shared" si="47"/>
        <v>#REF!</v>
      </c>
    </row>
    <row r="714" spans="1:7" x14ac:dyDescent="0.25">
      <c r="A714" t="s">
        <v>128</v>
      </c>
      <c r="B714" s="226">
        <v>1</v>
      </c>
      <c r="C714" t="s">
        <v>1378</v>
      </c>
      <c r="D714" t="s">
        <v>1485</v>
      </c>
      <c r="E714" s="226" t="e">
        <f>VLOOKUP(A714,#REF!,7,FALSE)</f>
        <v>#REF!</v>
      </c>
      <c r="F714" s="238" t="str">
        <f t="shared" si="46"/>
        <v>RS.AN-51</v>
      </c>
      <c r="G714" s="238" t="e">
        <f t="shared" si="47"/>
        <v>#REF!</v>
      </c>
    </row>
    <row r="715" spans="1:7" x14ac:dyDescent="0.25">
      <c r="A715" t="s">
        <v>129</v>
      </c>
      <c r="B715" s="226">
        <v>1</v>
      </c>
      <c r="C715" t="s">
        <v>1376</v>
      </c>
      <c r="D715" t="s">
        <v>1420</v>
      </c>
      <c r="E715" s="226" t="e">
        <f>VLOOKUP(A715,#REF!,7,FALSE)</f>
        <v>#REF!</v>
      </c>
      <c r="F715" s="238" t="str">
        <f t="shared" si="46"/>
        <v>PR.DS-11</v>
      </c>
      <c r="G715" s="238" t="e">
        <f t="shared" si="47"/>
        <v>#REF!</v>
      </c>
    </row>
    <row r="716" spans="1:7" x14ac:dyDescent="0.25">
      <c r="A716" t="s">
        <v>129</v>
      </c>
      <c r="B716" s="226">
        <v>1</v>
      </c>
      <c r="C716" t="s">
        <v>1376</v>
      </c>
      <c r="D716" t="s">
        <v>1421</v>
      </c>
      <c r="E716" s="226" t="e">
        <f>VLOOKUP(A716,#REF!,7,FALSE)</f>
        <v>#REF!</v>
      </c>
      <c r="F716" s="238" t="str">
        <f t="shared" si="46"/>
        <v>PR.DS-21</v>
      </c>
      <c r="G716" s="238" t="e">
        <f t="shared" si="47"/>
        <v>#REF!</v>
      </c>
    </row>
    <row r="717" spans="1:7" x14ac:dyDescent="0.25">
      <c r="A717" t="s">
        <v>129</v>
      </c>
      <c r="B717" s="226">
        <v>1</v>
      </c>
      <c r="C717" t="s">
        <v>1376</v>
      </c>
      <c r="D717" t="s">
        <v>1408</v>
      </c>
      <c r="E717" s="226" t="e">
        <f>VLOOKUP(A717,#REF!,7,FALSE)</f>
        <v>#REF!</v>
      </c>
      <c r="F717" s="238" t="str">
        <f t="shared" si="46"/>
        <v>PR.DS-41</v>
      </c>
      <c r="G717" s="238" t="e">
        <f t="shared" si="47"/>
        <v>#REF!</v>
      </c>
    </row>
    <row r="718" spans="1:7" x14ac:dyDescent="0.25">
      <c r="A718" t="s">
        <v>129</v>
      </c>
      <c r="B718" s="226">
        <v>1</v>
      </c>
      <c r="C718" t="s">
        <v>1376</v>
      </c>
      <c r="D718" t="s">
        <v>1409</v>
      </c>
      <c r="E718" s="226" t="e">
        <f>VLOOKUP(A718,#REF!,7,FALSE)</f>
        <v>#REF!</v>
      </c>
      <c r="F718" s="238" t="str">
        <f t="shared" si="46"/>
        <v>PR.DS-51</v>
      </c>
      <c r="G718" s="238" t="e">
        <f t="shared" si="47"/>
        <v>#REF!</v>
      </c>
    </row>
    <row r="719" spans="1:7" x14ac:dyDescent="0.25">
      <c r="A719" t="s">
        <v>129</v>
      </c>
      <c r="B719" s="226">
        <v>1</v>
      </c>
      <c r="C719" t="s">
        <v>1378</v>
      </c>
      <c r="D719" t="s">
        <v>1485</v>
      </c>
      <c r="E719" s="226" t="e">
        <f>VLOOKUP(A719,#REF!,7,FALSE)</f>
        <v>#REF!</v>
      </c>
      <c r="F719" s="238" t="str">
        <f t="shared" si="46"/>
        <v>RS.AN-51</v>
      </c>
      <c r="G719" s="238" t="e">
        <f t="shared" si="47"/>
        <v>#REF!</v>
      </c>
    </row>
    <row r="720" spans="1:7" x14ac:dyDescent="0.25">
      <c r="A720" t="s">
        <v>129</v>
      </c>
      <c r="B720" s="226">
        <v>1</v>
      </c>
      <c r="C720" t="s">
        <v>1378</v>
      </c>
      <c r="D720" t="s">
        <v>1475</v>
      </c>
      <c r="E720" s="226" t="e">
        <f>VLOOKUP(A720,#REF!,7,FALSE)</f>
        <v>#REF!</v>
      </c>
      <c r="F720" s="238" t="str">
        <f t="shared" si="46"/>
        <v>RS.MI-31</v>
      </c>
      <c r="G720" s="238" t="e">
        <f t="shared" si="47"/>
        <v>#REF!</v>
      </c>
    </row>
    <row r="721" spans="1:7" x14ac:dyDescent="0.25">
      <c r="A721" t="s">
        <v>130</v>
      </c>
      <c r="B721" s="226">
        <v>2</v>
      </c>
      <c r="C721" t="s">
        <v>383</v>
      </c>
      <c r="D721" t="s">
        <v>1483</v>
      </c>
      <c r="E721" s="226" t="e">
        <f>VLOOKUP(A721,#REF!,7,FALSE)</f>
        <v>#REF!</v>
      </c>
      <c r="F721" s="238" t="str">
        <f t="shared" si="46"/>
        <v>ID.RA-12</v>
      </c>
      <c r="G721" s="238" t="e">
        <f t="shared" si="47"/>
        <v>#REF!</v>
      </c>
    </row>
    <row r="722" spans="1:7" x14ac:dyDescent="0.25">
      <c r="A722" t="s">
        <v>130</v>
      </c>
      <c r="B722" s="226">
        <v>2</v>
      </c>
      <c r="C722" t="s">
        <v>383</v>
      </c>
      <c r="D722" t="s">
        <v>1484</v>
      </c>
      <c r="E722" s="226" t="e">
        <f>VLOOKUP(A722,#REF!,7,FALSE)</f>
        <v>#REF!</v>
      </c>
      <c r="F722" s="238" t="str">
        <f t="shared" si="46"/>
        <v>ID.RA-22</v>
      </c>
      <c r="G722" s="238" t="e">
        <f t="shared" si="47"/>
        <v>#REF!</v>
      </c>
    </row>
    <row r="723" spans="1:7" x14ac:dyDescent="0.25">
      <c r="A723" t="s">
        <v>130</v>
      </c>
      <c r="B723" s="226">
        <v>2</v>
      </c>
      <c r="C723" t="s">
        <v>1378</v>
      </c>
      <c r="D723" t="s">
        <v>1485</v>
      </c>
      <c r="E723" s="226" t="e">
        <f>VLOOKUP(A723,#REF!,7,FALSE)</f>
        <v>#REF!</v>
      </c>
      <c r="F723" s="238" t="str">
        <f t="shared" si="46"/>
        <v>RS.AN-52</v>
      </c>
      <c r="G723" s="238" t="e">
        <f t="shared" si="47"/>
        <v>#REF!</v>
      </c>
    </row>
    <row r="724" spans="1:7" x14ac:dyDescent="0.25">
      <c r="A724" t="s">
        <v>131</v>
      </c>
      <c r="B724" s="226">
        <v>2</v>
      </c>
      <c r="C724" t="s">
        <v>1377</v>
      </c>
      <c r="D724" t="s">
        <v>1477</v>
      </c>
      <c r="E724" s="226" t="e">
        <f>VLOOKUP(A724,#REF!,7,FALSE)</f>
        <v>#REF!</v>
      </c>
      <c r="F724" s="238" t="str">
        <f t="shared" si="46"/>
        <v>DE.CM-82</v>
      </c>
      <c r="G724" s="238" t="e">
        <f t="shared" si="47"/>
        <v>#REF!</v>
      </c>
    </row>
    <row r="725" spans="1:7" x14ac:dyDescent="0.25">
      <c r="A725" t="s">
        <v>131</v>
      </c>
      <c r="B725" s="226">
        <v>2</v>
      </c>
      <c r="C725" t="s">
        <v>383</v>
      </c>
      <c r="D725" t="s">
        <v>1483</v>
      </c>
      <c r="E725" s="226" t="e">
        <f>VLOOKUP(A725,#REF!,7,FALSE)</f>
        <v>#REF!</v>
      </c>
      <c r="F725" s="238" t="str">
        <f t="shared" si="46"/>
        <v>ID.RA-12</v>
      </c>
      <c r="G725" s="238" t="e">
        <f t="shared" si="47"/>
        <v>#REF!</v>
      </c>
    </row>
    <row r="726" spans="1:7" x14ac:dyDescent="0.25">
      <c r="A726" t="s">
        <v>131</v>
      </c>
      <c r="B726" s="226">
        <v>2</v>
      </c>
      <c r="C726" t="s">
        <v>383</v>
      </c>
      <c r="D726" t="s">
        <v>1486</v>
      </c>
      <c r="E726" s="226" t="e">
        <f>VLOOKUP(A726,#REF!,7,FALSE)</f>
        <v>#REF!</v>
      </c>
      <c r="F726" s="238" t="str">
        <f t="shared" si="46"/>
        <v>ID.RA-32</v>
      </c>
      <c r="G726" s="238" t="e">
        <f t="shared" si="47"/>
        <v>#REF!</v>
      </c>
    </row>
    <row r="727" spans="1:7" x14ac:dyDescent="0.25">
      <c r="A727" t="s">
        <v>131</v>
      </c>
      <c r="B727" s="226">
        <v>2</v>
      </c>
      <c r="C727" t="s">
        <v>383</v>
      </c>
      <c r="D727" t="s">
        <v>1487</v>
      </c>
      <c r="E727" s="226" t="e">
        <f>VLOOKUP(A727,#REF!,7,FALSE)</f>
        <v>#REF!</v>
      </c>
      <c r="F727" s="238" t="str">
        <f t="shared" si="46"/>
        <v>ID.RA-42</v>
      </c>
      <c r="G727" s="238" t="e">
        <f t="shared" si="47"/>
        <v>#REF!</v>
      </c>
    </row>
    <row r="728" spans="1:7" x14ac:dyDescent="0.25">
      <c r="A728" t="s">
        <v>132</v>
      </c>
      <c r="B728" s="226">
        <v>2</v>
      </c>
      <c r="C728" t="s">
        <v>383</v>
      </c>
      <c r="D728" t="s">
        <v>1483</v>
      </c>
      <c r="E728" s="226" t="e">
        <f>VLOOKUP(A728,#REF!,7,FALSE)</f>
        <v>#REF!</v>
      </c>
      <c r="F728" s="238" t="str">
        <f t="shared" si="46"/>
        <v>ID.RA-12</v>
      </c>
      <c r="G728" s="238" t="e">
        <f t="shared" si="47"/>
        <v>#REF!</v>
      </c>
    </row>
    <row r="729" spans="1:7" x14ac:dyDescent="0.25">
      <c r="A729" t="s">
        <v>132</v>
      </c>
      <c r="B729" s="226">
        <v>2</v>
      </c>
      <c r="C729" t="s">
        <v>1378</v>
      </c>
      <c r="D729" t="s">
        <v>1485</v>
      </c>
      <c r="E729" s="226" t="e">
        <f>VLOOKUP(A729,#REF!,7,FALSE)</f>
        <v>#REF!</v>
      </c>
      <c r="F729" s="238" t="str">
        <f t="shared" si="46"/>
        <v>RS.AN-52</v>
      </c>
      <c r="G729" s="238" t="e">
        <f t="shared" si="47"/>
        <v>#REF!</v>
      </c>
    </row>
    <row r="730" spans="1:7" x14ac:dyDescent="0.25">
      <c r="A730" t="s">
        <v>132</v>
      </c>
      <c r="B730" s="226">
        <v>2</v>
      </c>
      <c r="C730" t="s">
        <v>1378</v>
      </c>
      <c r="D730" t="s">
        <v>1475</v>
      </c>
      <c r="E730" s="226" t="e">
        <f>VLOOKUP(A730,#REF!,7,FALSE)</f>
        <v>#REF!</v>
      </c>
      <c r="F730" s="238" t="str">
        <f t="shared" si="46"/>
        <v>RS.MI-32</v>
      </c>
      <c r="G730" s="238" t="e">
        <f t="shared" si="47"/>
        <v>#REF!</v>
      </c>
    </row>
    <row r="731" spans="1:7" x14ac:dyDescent="0.25">
      <c r="A731" t="s">
        <v>133</v>
      </c>
      <c r="B731" s="226">
        <v>2</v>
      </c>
      <c r="C731" t="s">
        <v>383</v>
      </c>
      <c r="D731" t="s">
        <v>1487</v>
      </c>
      <c r="E731" s="226" t="e">
        <f>VLOOKUP(A731,#REF!,7,FALSE)</f>
        <v>#REF!</v>
      </c>
      <c r="F731" s="238" t="str">
        <f t="shared" si="46"/>
        <v>ID.RA-42</v>
      </c>
      <c r="G731" s="238" t="e">
        <f t="shared" si="47"/>
        <v>#REF!</v>
      </c>
    </row>
    <row r="732" spans="1:7" x14ac:dyDescent="0.25">
      <c r="A732" t="s">
        <v>133</v>
      </c>
      <c r="B732" s="226">
        <v>2</v>
      </c>
      <c r="C732" t="s">
        <v>1378</v>
      </c>
      <c r="D732" t="s">
        <v>1485</v>
      </c>
      <c r="E732" s="226" t="e">
        <f>VLOOKUP(A732,#REF!,7,FALSE)</f>
        <v>#REF!</v>
      </c>
      <c r="F732" s="238" t="str">
        <f t="shared" si="46"/>
        <v>RS.AN-52</v>
      </c>
      <c r="G732" s="238" t="e">
        <f t="shared" si="47"/>
        <v>#REF!</v>
      </c>
    </row>
    <row r="733" spans="1:7" x14ac:dyDescent="0.25">
      <c r="A733" t="s">
        <v>134</v>
      </c>
      <c r="B733" s="226">
        <v>2</v>
      </c>
      <c r="C733" t="s">
        <v>1377</v>
      </c>
      <c r="D733" t="s">
        <v>1453</v>
      </c>
      <c r="E733" s="226" t="e">
        <f>VLOOKUP(A733,#REF!,7,FALSE)</f>
        <v>#REF!</v>
      </c>
      <c r="F733" s="238" t="str">
        <f t="shared" si="46"/>
        <v>DE.DP-42</v>
      </c>
      <c r="G733" s="238" t="e">
        <f t="shared" si="47"/>
        <v>#REF!</v>
      </c>
    </row>
    <row r="734" spans="1:7" x14ac:dyDescent="0.25">
      <c r="A734" t="s">
        <v>134</v>
      </c>
      <c r="B734" s="226">
        <v>2</v>
      </c>
      <c r="C734" t="s">
        <v>1376</v>
      </c>
      <c r="D734" t="s">
        <v>1405</v>
      </c>
      <c r="E734" s="226" t="e">
        <f>VLOOKUP(A734,#REF!,7,FALSE)</f>
        <v>#REF!</v>
      </c>
      <c r="F734" s="238" t="str">
        <f t="shared" si="46"/>
        <v>PR.IP-82</v>
      </c>
      <c r="G734" s="238" t="e">
        <f t="shared" si="47"/>
        <v>#REF!</v>
      </c>
    </row>
    <row r="735" spans="1:7" x14ac:dyDescent="0.25">
      <c r="A735" t="s">
        <v>134</v>
      </c>
      <c r="B735" s="226">
        <v>2</v>
      </c>
      <c r="C735" t="s">
        <v>1378</v>
      </c>
      <c r="D735" t="s">
        <v>1449</v>
      </c>
      <c r="E735" s="226" t="e">
        <f>VLOOKUP(A735,#REF!,7,FALSE)</f>
        <v>#REF!</v>
      </c>
      <c r="F735" s="238" t="str">
        <f t="shared" si="46"/>
        <v>RS.CO-32</v>
      </c>
      <c r="G735" s="238" t="e">
        <f t="shared" si="47"/>
        <v>#REF!</v>
      </c>
    </row>
    <row r="736" spans="1:7" x14ac:dyDescent="0.25">
      <c r="A736" t="s">
        <v>134</v>
      </c>
      <c r="B736" s="226">
        <v>2</v>
      </c>
      <c r="C736" t="s">
        <v>1378</v>
      </c>
      <c r="D736" t="s">
        <v>1480</v>
      </c>
      <c r="E736" s="226" t="e">
        <f>VLOOKUP(A736,#REF!,7,FALSE)</f>
        <v>#REF!</v>
      </c>
      <c r="F736" s="238" t="str">
        <f t="shared" si="46"/>
        <v>RS.CO-52</v>
      </c>
      <c r="G736" s="238" t="e">
        <f t="shared" si="47"/>
        <v>#REF!</v>
      </c>
    </row>
    <row r="737" spans="1:7" x14ac:dyDescent="0.25">
      <c r="A737" t="s">
        <v>135</v>
      </c>
      <c r="B737" s="226">
        <v>3</v>
      </c>
      <c r="C737" t="s">
        <v>1377</v>
      </c>
      <c r="D737" t="s">
        <v>1477</v>
      </c>
      <c r="E737" s="226" t="e">
        <f>VLOOKUP(A737,#REF!,7,FALSE)</f>
        <v>#REF!</v>
      </c>
      <c r="F737" s="238" t="str">
        <f t="shared" si="46"/>
        <v>DE.CM-83</v>
      </c>
      <c r="G737" s="238" t="e">
        <f t="shared" si="47"/>
        <v>#REF!</v>
      </c>
    </row>
    <row r="738" spans="1:7" x14ac:dyDescent="0.25">
      <c r="A738" t="s">
        <v>135</v>
      </c>
      <c r="B738" s="226">
        <v>3</v>
      </c>
      <c r="C738" t="s">
        <v>383</v>
      </c>
      <c r="D738" t="s">
        <v>1483</v>
      </c>
      <c r="E738" s="226" t="e">
        <f>VLOOKUP(A738,#REF!,7,FALSE)</f>
        <v>#REF!</v>
      </c>
      <c r="F738" s="238" t="str">
        <f t="shared" si="46"/>
        <v>ID.RA-13</v>
      </c>
      <c r="G738" s="238" t="e">
        <f t="shared" si="47"/>
        <v>#REF!</v>
      </c>
    </row>
    <row r="739" spans="1:7" x14ac:dyDescent="0.25">
      <c r="A739" t="s">
        <v>135</v>
      </c>
      <c r="B739" s="226">
        <v>3</v>
      </c>
      <c r="C739" t="s">
        <v>1378</v>
      </c>
      <c r="D739" t="s">
        <v>1485</v>
      </c>
      <c r="E739" s="226" t="e">
        <f>VLOOKUP(A739,#REF!,7,FALSE)</f>
        <v>#REF!</v>
      </c>
      <c r="F739" s="238" t="str">
        <f t="shared" si="46"/>
        <v>RS.AN-53</v>
      </c>
      <c r="G739" s="238" t="e">
        <f t="shared" si="47"/>
        <v>#REF!</v>
      </c>
    </row>
    <row r="740" spans="1:7" x14ac:dyDescent="0.25">
      <c r="A740" t="s">
        <v>136</v>
      </c>
      <c r="B740" s="226">
        <v>3</v>
      </c>
      <c r="C740" t="s">
        <v>1377</v>
      </c>
      <c r="D740" t="s">
        <v>1453</v>
      </c>
      <c r="E740" s="226" t="e">
        <f>VLOOKUP(A740,#REF!,7,FALSE)</f>
        <v>#REF!</v>
      </c>
      <c r="F740" s="238" t="str">
        <f t="shared" si="46"/>
        <v>DE.DP-43</v>
      </c>
      <c r="G740" s="238" t="e">
        <f t="shared" si="47"/>
        <v>#REF!</v>
      </c>
    </row>
    <row r="741" spans="1:7" x14ac:dyDescent="0.25">
      <c r="A741" t="s">
        <v>136</v>
      </c>
      <c r="B741" s="226">
        <v>3</v>
      </c>
      <c r="C741" t="s">
        <v>383</v>
      </c>
      <c r="D741" t="s">
        <v>1483</v>
      </c>
      <c r="E741" s="226" t="e">
        <f>VLOOKUP(A741,#REF!,7,FALSE)</f>
        <v>#REF!</v>
      </c>
      <c r="F741" s="238" t="str">
        <f t="shared" si="46"/>
        <v>ID.RA-13</v>
      </c>
      <c r="G741" s="238" t="e">
        <f t="shared" si="47"/>
        <v>#REF!</v>
      </c>
    </row>
    <row r="742" spans="1:7" x14ac:dyDescent="0.25">
      <c r="A742" t="s">
        <v>136</v>
      </c>
      <c r="B742" s="226">
        <v>3</v>
      </c>
      <c r="C742" t="s">
        <v>383</v>
      </c>
      <c r="D742" t="s">
        <v>1487</v>
      </c>
      <c r="E742" s="226" t="e">
        <f>VLOOKUP(A742,#REF!,7,FALSE)</f>
        <v>#REF!</v>
      </c>
      <c r="F742" s="238" t="str">
        <f t="shared" si="46"/>
        <v>ID.RA-43</v>
      </c>
      <c r="G742" s="238" t="e">
        <f t="shared" si="47"/>
        <v>#REF!</v>
      </c>
    </row>
    <row r="743" spans="1:7" x14ac:dyDescent="0.25">
      <c r="A743" t="s">
        <v>136</v>
      </c>
      <c r="B743" s="226">
        <v>3</v>
      </c>
      <c r="C743" t="s">
        <v>383</v>
      </c>
      <c r="D743" t="s">
        <v>1426</v>
      </c>
      <c r="E743" s="226" t="e">
        <f>VLOOKUP(A743,#REF!,7,FALSE)</f>
        <v>#REF!</v>
      </c>
      <c r="F743" s="238" t="str">
        <f t="shared" si="46"/>
        <v>ID.RA-53</v>
      </c>
      <c r="G743" s="238" t="e">
        <f t="shared" si="47"/>
        <v>#REF!</v>
      </c>
    </row>
    <row r="744" spans="1:7" x14ac:dyDescent="0.25">
      <c r="A744" t="s">
        <v>136</v>
      </c>
      <c r="B744" s="226">
        <v>3</v>
      </c>
      <c r="C744" t="s">
        <v>1378</v>
      </c>
      <c r="D744" t="s">
        <v>1485</v>
      </c>
      <c r="E744" s="226" t="e">
        <f>VLOOKUP(A744,#REF!,7,FALSE)</f>
        <v>#REF!</v>
      </c>
      <c r="F744" s="238" t="str">
        <f t="shared" si="46"/>
        <v>RS.AN-53</v>
      </c>
      <c r="G744" s="238" t="e">
        <f t="shared" si="47"/>
        <v>#REF!</v>
      </c>
    </row>
    <row r="745" spans="1:7" x14ac:dyDescent="0.25">
      <c r="A745" t="s">
        <v>136</v>
      </c>
      <c r="B745" s="226">
        <v>3</v>
      </c>
      <c r="C745" t="s">
        <v>1378</v>
      </c>
      <c r="D745" t="s">
        <v>1449</v>
      </c>
      <c r="E745" s="226" t="e">
        <f>VLOOKUP(A745,#REF!,7,FALSE)</f>
        <v>#REF!</v>
      </c>
      <c r="F745" s="238" t="str">
        <f t="shared" si="46"/>
        <v>RS.CO-33</v>
      </c>
      <c r="G745" s="238" t="e">
        <f t="shared" si="47"/>
        <v>#REF!</v>
      </c>
    </row>
    <row r="746" spans="1:7" x14ac:dyDescent="0.25">
      <c r="A746" t="s">
        <v>136</v>
      </c>
      <c r="B746" s="226">
        <v>3</v>
      </c>
      <c r="C746" t="s">
        <v>1378</v>
      </c>
      <c r="D746" t="s">
        <v>1475</v>
      </c>
      <c r="E746" s="226" t="e">
        <f>VLOOKUP(A746,#REF!,7,FALSE)</f>
        <v>#REF!</v>
      </c>
      <c r="F746" s="238" t="str">
        <f t="shared" si="46"/>
        <v>RS.MI-33</v>
      </c>
      <c r="G746" s="238" t="e">
        <f t="shared" si="47"/>
        <v>#REF!</v>
      </c>
    </row>
    <row r="747" spans="1:7" x14ac:dyDescent="0.25">
      <c r="A747" t="s">
        <v>137</v>
      </c>
      <c r="B747" s="226">
        <v>3</v>
      </c>
      <c r="C747" t="s">
        <v>1378</v>
      </c>
      <c r="D747" t="s">
        <v>1485</v>
      </c>
      <c r="E747" s="226" t="e">
        <f>VLOOKUP(A747,#REF!,7,FALSE)</f>
        <v>#REF!</v>
      </c>
      <c r="F747" s="238" t="str">
        <f t="shared" si="46"/>
        <v>RS.AN-53</v>
      </c>
      <c r="G747" s="238" t="e">
        <f t="shared" si="47"/>
        <v>#REF!</v>
      </c>
    </row>
    <row r="748" spans="1:7" x14ac:dyDescent="0.25">
      <c r="A748" t="s">
        <v>137</v>
      </c>
      <c r="B748" s="226">
        <v>3</v>
      </c>
      <c r="C748" t="s">
        <v>1378</v>
      </c>
      <c r="D748" t="s">
        <v>1475</v>
      </c>
      <c r="E748" s="226" t="e">
        <f>VLOOKUP(A748,#REF!,7,FALSE)</f>
        <v>#REF!</v>
      </c>
      <c r="F748" s="238" t="str">
        <f t="shared" si="46"/>
        <v>RS.MI-33</v>
      </c>
      <c r="G748" s="238" t="e">
        <f t="shared" si="47"/>
        <v>#REF!</v>
      </c>
    </row>
    <row r="749" spans="1:7" x14ac:dyDescent="0.25">
      <c r="A749" t="s">
        <v>138</v>
      </c>
      <c r="B749" s="226">
        <v>1</v>
      </c>
      <c r="C749" t="s">
        <v>383</v>
      </c>
      <c r="D749" t="s">
        <v>1484</v>
      </c>
      <c r="E749" s="226" t="e">
        <f>VLOOKUP(A749,#REF!,7,FALSE)</f>
        <v>#REF!</v>
      </c>
      <c r="F749" s="238" t="str">
        <f t="shared" si="46"/>
        <v>ID.RA-21</v>
      </c>
      <c r="G749" s="238" t="e">
        <f t="shared" si="47"/>
        <v>#REF!</v>
      </c>
    </row>
    <row r="750" spans="1:7" x14ac:dyDescent="0.25">
      <c r="A750" t="s">
        <v>138</v>
      </c>
      <c r="B750" s="226">
        <v>1</v>
      </c>
      <c r="C750" t="s">
        <v>383</v>
      </c>
      <c r="D750" t="s">
        <v>1486</v>
      </c>
      <c r="E750" s="226" t="e">
        <f>VLOOKUP(A750,#REF!,7,FALSE)</f>
        <v>#REF!</v>
      </c>
      <c r="F750" s="238" t="str">
        <f t="shared" si="46"/>
        <v>ID.RA-31</v>
      </c>
      <c r="G750" s="238" t="e">
        <f t="shared" si="47"/>
        <v>#REF!</v>
      </c>
    </row>
    <row r="751" spans="1:7" x14ac:dyDescent="0.25">
      <c r="A751" t="s">
        <v>139</v>
      </c>
      <c r="B751" s="226">
        <v>1</v>
      </c>
      <c r="C751" t="s">
        <v>383</v>
      </c>
      <c r="D751" t="s">
        <v>1484</v>
      </c>
      <c r="E751" s="226" t="e">
        <f>VLOOKUP(A751,#REF!,7,FALSE)</f>
        <v>#REF!</v>
      </c>
      <c r="F751" s="238" t="str">
        <f t="shared" si="46"/>
        <v>ID.RA-21</v>
      </c>
      <c r="G751" s="238" t="e">
        <f t="shared" si="47"/>
        <v>#REF!</v>
      </c>
    </row>
    <row r="752" spans="1:7" x14ac:dyDescent="0.25">
      <c r="A752" t="s">
        <v>139</v>
      </c>
      <c r="B752" s="226">
        <v>1</v>
      </c>
      <c r="C752" t="s">
        <v>383</v>
      </c>
      <c r="D752" t="s">
        <v>1486</v>
      </c>
      <c r="E752" s="226" t="e">
        <f>VLOOKUP(A752,#REF!,7,FALSE)</f>
        <v>#REF!</v>
      </c>
      <c r="F752" s="238" t="str">
        <f t="shared" si="46"/>
        <v>ID.RA-31</v>
      </c>
      <c r="G752" s="238" t="e">
        <f t="shared" si="47"/>
        <v>#REF!</v>
      </c>
    </row>
    <row r="753" spans="1:7" x14ac:dyDescent="0.25">
      <c r="A753" t="s">
        <v>140</v>
      </c>
      <c r="B753" s="226">
        <v>1</v>
      </c>
      <c r="C753" t="s">
        <v>1376</v>
      </c>
      <c r="D753" t="s">
        <v>1420</v>
      </c>
      <c r="E753" s="226" t="e">
        <f>VLOOKUP(A753,#REF!,7,FALSE)</f>
        <v>#REF!</v>
      </c>
      <c r="F753" s="238" t="str">
        <f t="shared" si="46"/>
        <v>PR.DS-11</v>
      </c>
      <c r="G753" s="238" t="e">
        <f t="shared" si="47"/>
        <v>#REF!</v>
      </c>
    </row>
    <row r="754" spans="1:7" x14ac:dyDescent="0.25">
      <c r="A754" t="s">
        <v>140</v>
      </c>
      <c r="B754" s="226">
        <v>1</v>
      </c>
      <c r="C754" t="s">
        <v>1376</v>
      </c>
      <c r="D754" t="s">
        <v>1421</v>
      </c>
      <c r="E754" s="226" t="e">
        <f>VLOOKUP(A754,#REF!,7,FALSE)</f>
        <v>#REF!</v>
      </c>
      <c r="F754" s="238" t="str">
        <f t="shared" si="46"/>
        <v>PR.DS-21</v>
      </c>
      <c r="G754" s="238" t="e">
        <f t="shared" si="47"/>
        <v>#REF!</v>
      </c>
    </row>
    <row r="755" spans="1:7" x14ac:dyDescent="0.25">
      <c r="A755" t="s">
        <v>140</v>
      </c>
      <c r="B755" s="226">
        <v>1</v>
      </c>
      <c r="C755" t="s">
        <v>1376</v>
      </c>
      <c r="D755" t="s">
        <v>1408</v>
      </c>
      <c r="E755" s="226" t="e">
        <f>VLOOKUP(A755,#REF!,7,FALSE)</f>
        <v>#REF!</v>
      </c>
      <c r="F755" s="238" t="str">
        <f t="shared" si="46"/>
        <v>PR.DS-41</v>
      </c>
      <c r="G755" s="238" t="e">
        <f t="shared" si="47"/>
        <v>#REF!</v>
      </c>
    </row>
    <row r="756" spans="1:7" x14ac:dyDescent="0.25">
      <c r="A756" t="s">
        <v>140</v>
      </c>
      <c r="B756" s="226">
        <v>1</v>
      </c>
      <c r="C756" t="s">
        <v>1376</v>
      </c>
      <c r="D756" t="s">
        <v>1409</v>
      </c>
      <c r="E756" s="226" t="e">
        <f>VLOOKUP(A756,#REF!,7,FALSE)</f>
        <v>#REF!</v>
      </c>
      <c r="F756" s="238" t="str">
        <f t="shared" si="46"/>
        <v>PR.DS-51</v>
      </c>
      <c r="G756" s="238" t="e">
        <f t="shared" si="47"/>
        <v>#REF!</v>
      </c>
    </row>
    <row r="757" spans="1:7" x14ac:dyDescent="0.25">
      <c r="A757" t="s">
        <v>141</v>
      </c>
      <c r="B757" s="226">
        <v>2</v>
      </c>
      <c r="C757" t="s">
        <v>383</v>
      </c>
      <c r="D757" t="s">
        <v>1486</v>
      </c>
      <c r="E757" s="226" t="e">
        <f>VLOOKUP(A757,#REF!,7,FALSE)</f>
        <v>#REF!</v>
      </c>
      <c r="F757" s="238" t="str">
        <f t="shared" si="46"/>
        <v>ID.RA-32</v>
      </c>
      <c r="G757" s="238" t="e">
        <f t="shared" si="47"/>
        <v>#REF!</v>
      </c>
    </row>
    <row r="758" spans="1:7" x14ac:dyDescent="0.25">
      <c r="A758" t="s">
        <v>141</v>
      </c>
      <c r="B758" s="226">
        <v>2</v>
      </c>
      <c r="C758" t="s">
        <v>383</v>
      </c>
      <c r="D758" t="s">
        <v>1487</v>
      </c>
      <c r="E758" s="226" t="e">
        <f>VLOOKUP(A758,#REF!,7,FALSE)</f>
        <v>#REF!</v>
      </c>
      <c r="F758" s="238" t="str">
        <f t="shared" si="46"/>
        <v>ID.RA-42</v>
      </c>
      <c r="G758" s="238" t="e">
        <f t="shared" si="47"/>
        <v>#REF!</v>
      </c>
    </row>
    <row r="759" spans="1:7" x14ac:dyDescent="0.25">
      <c r="A759" t="s">
        <v>141</v>
      </c>
      <c r="B759" s="226">
        <v>2</v>
      </c>
      <c r="C759" t="s">
        <v>383</v>
      </c>
      <c r="D759" t="s">
        <v>1476</v>
      </c>
      <c r="E759" s="226" t="e">
        <f>VLOOKUP(A759,#REF!,7,FALSE)</f>
        <v>#REF!</v>
      </c>
      <c r="F759" s="238" t="str">
        <f t="shared" si="46"/>
        <v>ID.RA-62</v>
      </c>
      <c r="G759" s="238" t="e">
        <f t="shared" si="47"/>
        <v>#REF!</v>
      </c>
    </row>
    <row r="760" spans="1:7" x14ac:dyDescent="0.25">
      <c r="A760" t="s">
        <v>142</v>
      </c>
      <c r="B760" s="226">
        <v>2</v>
      </c>
      <c r="C760" t="s">
        <v>383</v>
      </c>
      <c r="D760" t="s">
        <v>1484</v>
      </c>
      <c r="E760" s="226" t="e">
        <f>VLOOKUP(A760,#REF!,7,FALSE)</f>
        <v>#REF!</v>
      </c>
      <c r="F760" s="238" t="str">
        <f t="shared" si="46"/>
        <v>ID.RA-22</v>
      </c>
      <c r="G760" s="238" t="e">
        <f t="shared" si="47"/>
        <v>#REF!</v>
      </c>
    </row>
    <row r="761" spans="1:7" x14ac:dyDescent="0.25">
      <c r="A761" t="s">
        <v>142</v>
      </c>
      <c r="B761" s="226">
        <v>2</v>
      </c>
      <c r="C761" t="s">
        <v>383</v>
      </c>
      <c r="D761" t="s">
        <v>1486</v>
      </c>
      <c r="E761" s="226" t="e">
        <f>VLOOKUP(A761,#REF!,7,FALSE)</f>
        <v>#REF!</v>
      </c>
      <c r="F761" s="238" t="str">
        <f t="shared" si="46"/>
        <v>ID.RA-32</v>
      </c>
      <c r="G761" s="238" t="e">
        <f t="shared" si="47"/>
        <v>#REF!</v>
      </c>
    </row>
    <row r="762" spans="1:7" x14ac:dyDescent="0.25">
      <c r="A762" t="s">
        <v>143</v>
      </c>
      <c r="B762" s="226">
        <v>2</v>
      </c>
      <c r="C762" t="s">
        <v>383</v>
      </c>
      <c r="D762" t="s">
        <v>1486</v>
      </c>
      <c r="E762" s="226" t="e">
        <f>VLOOKUP(A762,#REF!,7,FALSE)</f>
        <v>#REF!</v>
      </c>
      <c r="F762" s="238" t="str">
        <f t="shared" si="46"/>
        <v>ID.RA-32</v>
      </c>
      <c r="G762" s="238" t="e">
        <f t="shared" si="47"/>
        <v>#REF!</v>
      </c>
    </row>
    <row r="763" spans="1:7" x14ac:dyDescent="0.25">
      <c r="A763" t="s">
        <v>143</v>
      </c>
      <c r="B763" s="226">
        <v>2</v>
      </c>
      <c r="C763" t="s">
        <v>383</v>
      </c>
      <c r="D763" t="s">
        <v>1487</v>
      </c>
      <c r="E763" s="226" t="e">
        <f>VLOOKUP(A763,#REF!,7,FALSE)</f>
        <v>#REF!</v>
      </c>
      <c r="F763" s="238" t="str">
        <f t="shared" si="46"/>
        <v>ID.RA-42</v>
      </c>
      <c r="G763" s="238" t="e">
        <f t="shared" si="47"/>
        <v>#REF!</v>
      </c>
    </row>
    <row r="764" spans="1:7" x14ac:dyDescent="0.25">
      <c r="A764" t="s">
        <v>145</v>
      </c>
      <c r="B764" s="226">
        <v>3</v>
      </c>
      <c r="C764" t="s">
        <v>383</v>
      </c>
      <c r="D764" t="s">
        <v>1486</v>
      </c>
      <c r="E764" s="226" t="e">
        <f>VLOOKUP(A764,#REF!,7,FALSE)</f>
        <v>#REF!</v>
      </c>
      <c r="F764" s="238" t="str">
        <f t="shared" si="46"/>
        <v>ID.RA-33</v>
      </c>
      <c r="G764" s="238" t="e">
        <f t="shared" si="47"/>
        <v>#REF!</v>
      </c>
    </row>
    <row r="765" spans="1:7" x14ac:dyDescent="0.25">
      <c r="A765" t="s">
        <v>145</v>
      </c>
      <c r="B765" s="226">
        <v>3</v>
      </c>
      <c r="C765" t="s">
        <v>383</v>
      </c>
      <c r="D765" t="s">
        <v>1487</v>
      </c>
      <c r="E765" s="226" t="e">
        <f>VLOOKUP(A765,#REF!,7,FALSE)</f>
        <v>#REF!</v>
      </c>
      <c r="F765" s="238" t="str">
        <f t="shared" si="46"/>
        <v>ID.RA-43</v>
      </c>
      <c r="G765" s="238" t="e">
        <f t="shared" si="47"/>
        <v>#REF!</v>
      </c>
    </row>
    <row r="766" spans="1:7" x14ac:dyDescent="0.25">
      <c r="A766" t="s">
        <v>145</v>
      </c>
      <c r="B766" s="226">
        <v>3</v>
      </c>
      <c r="C766" t="s">
        <v>383</v>
      </c>
      <c r="D766" t="s">
        <v>1476</v>
      </c>
      <c r="E766" s="226" t="e">
        <f>VLOOKUP(A766,#REF!,7,FALSE)</f>
        <v>#REF!</v>
      </c>
      <c r="F766" s="238" t="str">
        <f t="shared" si="46"/>
        <v>ID.RA-63</v>
      </c>
      <c r="G766" s="238" t="e">
        <f t="shared" si="47"/>
        <v>#REF!</v>
      </c>
    </row>
    <row r="767" spans="1:7" x14ac:dyDescent="0.25">
      <c r="A767" t="s">
        <v>146</v>
      </c>
      <c r="B767" s="226">
        <v>3</v>
      </c>
      <c r="C767" t="s">
        <v>1377</v>
      </c>
      <c r="D767" t="s">
        <v>1453</v>
      </c>
      <c r="E767" s="226" t="e">
        <f>VLOOKUP(A767,#REF!,7,FALSE)</f>
        <v>#REF!</v>
      </c>
      <c r="F767" s="238" t="str">
        <f t="shared" si="46"/>
        <v>DE.DP-43</v>
      </c>
      <c r="G767" s="238" t="e">
        <f t="shared" si="47"/>
        <v>#REF!</v>
      </c>
    </row>
    <row r="768" spans="1:7" x14ac:dyDescent="0.25">
      <c r="A768" t="s">
        <v>146</v>
      </c>
      <c r="B768" s="226">
        <v>3</v>
      </c>
      <c r="C768" t="s">
        <v>383</v>
      </c>
      <c r="D768" t="s">
        <v>1486</v>
      </c>
      <c r="E768" s="226" t="e">
        <f>VLOOKUP(A768,#REF!,7,FALSE)</f>
        <v>#REF!</v>
      </c>
      <c r="F768" s="238" t="str">
        <f t="shared" si="46"/>
        <v>ID.RA-33</v>
      </c>
      <c r="G768" s="238" t="e">
        <f t="shared" si="47"/>
        <v>#REF!</v>
      </c>
    </row>
    <row r="769" spans="1:7" x14ac:dyDescent="0.25">
      <c r="A769" t="s">
        <v>146</v>
      </c>
      <c r="B769" s="226">
        <v>3</v>
      </c>
      <c r="C769" t="s">
        <v>383</v>
      </c>
      <c r="D769" t="s">
        <v>1487</v>
      </c>
      <c r="E769" s="226" t="e">
        <f>VLOOKUP(A769,#REF!,7,FALSE)</f>
        <v>#REF!</v>
      </c>
      <c r="F769" s="238" t="str">
        <f t="shared" si="46"/>
        <v>ID.RA-43</v>
      </c>
      <c r="G769" s="238" t="e">
        <f t="shared" si="47"/>
        <v>#REF!</v>
      </c>
    </row>
    <row r="770" spans="1:7" x14ac:dyDescent="0.25">
      <c r="A770" t="s">
        <v>146</v>
      </c>
      <c r="B770" s="226">
        <v>3</v>
      </c>
      <c r="C770" t="s">
        <v>383</v>
      </c>
      <c r="D770" t="s">
        <v>1476</v>
      </c>
      <c r="E770" s="226" t="e">
        <f>VLOOKUP(A770,#REF!,7,FALSE)</f>
        <v>#REF!</v>
      </c>
      <c r="F770" s="238" t="str">
        <f t="shared" si="46"/>
        <v>ID.RA-63</v>
      </c>
      <c r="G770" s="238" t="e">
        <f t="shared" si="47"/>
        <v>#REF!</v>
      </c>
    </row>
    <row r="771" spans="1:7" x14ac:dyDescent="0.25">
      <c r="A771" t="s">
        <v>146</v>
      </c>
      <c r="B771" s="226">
        <v>3</v>
      </c>
      <c r="C771" t="s">
        <v>1378</v>
      </c>
      <c r="D771" t="s">
        <v>1449</v>
      </c>
      <c r="E771" s="226" t="e">
        <f>VLOOKUP(A771,#REF!,7,FALSE)</f>
        <v>#REF!</v>
      </c>
      <c r="F771" s="238" t="str">
        <f t="shared" ref="F771:F834" si="48">CONCATENATE($D771,$B771)</f>
        <v>RS.CO-33</v>
      </c>
      <c r="G771" s="238" t="e">
        <f t="shared" ref="G771:G834" si="49">_xlfn.IFNA(CONCATENATE(F771,$E771),CONCATENATE(F771,$E771,0))</f>
        <v>#REF!</v>
      </c>
    </row>
    <row r="772" spans="1:7" x14ac:dyDescent="0.25">
      <c r="A772" t="s">
        <v>147</v>
      </c>
      <c r="B772" s="226">
        <v>3</v>
      </c>
      <c r="C772" t="s">
        <v>1377</v>
      </c>
      <c r="D772" t="s">
        <v>1458</v>
      </c>
      <c r="E772" s="226" t="e">
        <f>VLOOKUP(A772,#REF!,7,FALSE)</f>
        <v>#REF!</v>
      </c>
      <c r="F772" s="238" t="str">
        <f t="shared" si="48"/>
        <v>DE.AE-53</v>
      </c>
      <c r="G772" s="238" t="e">
        <f t="shared" si="49"/>
        <v>#REF!</v>
      </c>
    </row>
    <row r="773" spans="1:7" x14ac:dyDescent="0.25">
      <c r="A773" t="s">
        <v>147</v>
      </c>
      <c r="B773" s="226">
        <v>3</v>
      </c>
      <c r="C773" t="s">
        <v>1376</v>
      </c>
      <c r="D773" t="s">
        <v>1488</v>
      </c>
      <c r="E773" s="226" t="e">
        <f>VLOOKUP(A773,#REF!,7,FALSE)</f>
        <v>#REF!</v>
      </c>
      <c r="F773" s="238" t="str">
        <f t="shared" si="48"/>
        <v>PR.IP-123</v>
      </c>
      <c r="G773" s="238" t="e">
        <f t="shared" si="49"/>
        <v>#REF!</v>
      </c>
    </row>
    <row r="774" spans="1:7" x14ac:dyDescent="0.25">
      <c r="A774" t="s">
        <v>148</v>
      </c>
      <c r="B774" s="226">
        <v>3</v>
      </c>
      <c r="C774" t="s">
        <v>1377</v>
      </c>
      <c r="D774" t="s">
        <v>1453</v>
      </c>
      <c r="E774" s="226" t="e">
        <f>VLOOKUP(A774,#REF!,7,FALSE)</f>
        <v>#REF!</v>
      </c>
      <c r="F774" s="238" t="str">
        <f t="shared" si="48"/>
        <v>DE.DP-43</v>
      </c>
      <c r="G774" s="238" t="e">
        <f t="shared" si="49"/>
        <v>#REF!</v>
      </c>
    </row>
    <row r="775" spans="1:7" x14ac:dyDescent="0.25">
      <c r="A775" t="s">
        <v>148</v>
      </c>
      <c r="B775" s="226">
        <v>3</v>
      </c>
      <c r="C775" t="s">
        <v>383</v>
      </c>
      <c r="D775" t="s">
        <v>1484</v>
      </c>
      <c r="E775" s="226" t="e">
        <f>VLOOKUP(A775,#REF!,7,FALSE)</f>
        <v>#REF!</v>
      </c>
      <c r="F775" s="238" t="str">
        <f t="shared" si="48"/>
        <v>ID.RA-23</v>
      </c>
      <c r="G775" s="238" t="e">
        <f t="shared" si="49"/>
        <v>#REF!</v>
      </c>
    </row>
    <row r="776" spans="1:7" x14ac:dyDescent="0.25">
      <c r="A776" t="s">
        <v>148</v>
      </c>
      <c r="B776" s="226">
        <v>3</v>
      </c>
      <c r="C776" t="s">
        <v>383</v>
      </c>
      <c r="D776" t="s">
        <v>1486</v>
      </c>
      <c r="E776" s="226" t="e">
        <f>VLOOKUP(A776,#REF!,7,FALSE)</f>
        <v>#REF!</v>
      </c>
      <c r="F776" s="238" t="str">
        <f t="shared" si="48"/>
        <v>ID.RA-33</v>
      </c>
      <c r="G776" s="238" t="e">
        <f t="shared" si="49"/>
        <v>#REF!</v>
      </c>
    </row>
    <row r="777" spans="1:7" x14ac:dyDescent="0.25">
      <c r="A777" t="s">
        <v>148</v>
      </c>
      <c r="B777" s="226">
        <v>3</v>
      </c>
      <c r="C777" t="s">
        <v>1378</v>
      </c>
      <c r="D777" t="s">
        <v>1485</v>
      </c>
      <c r="E777" s="226" t="e">
        <f>VLOOKUP(A777,#REF!,7,FALSE)</f>
        <v>#REF!</v>
      </c>
      <c r="F777" s="238" t="str">
        <f t="shared" si="48"/>
        <v>RS.AN-53</v>
      </c>
      <c r="G777" s="238" t="e">
        <f t="shared" si="49"/>
        <v>#REF!</v>
      </c>
    </row>
    <row r="778" spans="1:7" x14ac:dyDescent="0.25">
      <c r="A778" t="s">
        <v>148</v>
      </c>
      <c r="B778" s="226">
        <v>3</v>
      </c>
      <c r="C778" t="s">
        <v>1378</v>
      </c>
      <c r="D778" t="s">
        <v>1449</v>
      </c>
      <c r="E778" s="226" t="e">
        <f>VLOOKUP(A778,#REF!,7,FALSE)</f>
        <v>#REF!</v>
      </c>
      <c r="F778" s="238" t="str">
        <f t="shared" si="48"/>
        <v>RS.CO-33</v>
      </c>
      <c r="G778" s="238" t="e">
        <f t="shared" si="49"/>
        <v>#REF!</v>
      </c>
    </row>
    <row r="779" spans="1:7" x14ac:dyDescent="0.25">
      <c r="A779" t="s">
        <v>148</v>
      </c>
      <c r="B779" s="226">
        <v>3</v>
      </c>
      <c r="C779" t="s">
        <v>1378</v>
      </c>
      <c r="D779" t="s">
        <v>1480</v>
      </c>
      <c r="E779" s="226" t="e">
        <f>VLOOKUP(A779,#REF!,7,FALSE)</f>
        <v>#REF!</v>
      </c>
      <c r="F779" s="238" t="str">
        <f t="shared" si="48"/>
        <v>RS.CO-53</v>
      </c>
      <c r="G779" s="238" t="e">
        <f t="shared" si="49"/>
        <v>#REF!</v>
      </c>
    </row>
    <row r="780" spans="1:7" x14ac:dyDescent="0.25">
      <c r="A780" t="s">
        <v>149</v>
      </c>
      <c r="B780" s="226">
        <v>2</v>
      </c>
      <c r="C780" t="s">
        <v>1376</v>
      </c>
      <c r="D780" t="s">
        <v>1488</v>
      </c>
      <c r="E780" s="226" t="e">
        <f>VLOOKUP(A780,#REF!,7,FALSE)</f>
        <v>#REF!</v>
      </c>
      <c r="F780" s="238" t="str">
        <f t="shared" si="48"/>
        <v>PR.IP-122</v>
      </c>
      <c r="G780" s="238" t="e">
        <f t="shared" si="49"/>
        <v>#REF!</v>
      </c>
    </row>
    <row r="781" spans="1:7" x14ac:dyDescent="0.25">
      <c r="A781" t="s">
        <v>150</v>
      </c>
      <c r="B781" s="226">
        <v>2</v>
      </c>
      <c r="C781" t="s">
        <v>1376</v>
      </c>
      <c r="D781" t="s">
        <v>1488</v>
      </c>
      <c r="E781" s="226" t="e">
        <f>VLOOKUP(A781,#REF!,7,FALSE)</f>
        <v>#REF!</v>
      </c>
      <c r="F781" s="238" t="str">
        <f t="shared" si="48"/>
        <v>PR.IP-122</v>
      </c>
      <c r="G781" s="238" t="e">
        <f t="shared" si="49"/>
        <v>#REF!</v>
      </c>
    </row>
    <row r="782" spans="1:7" x14ac:dyDescent="0.25">
      <c r="A782" t="s">
        <v>151</v>
      </c>
      <c r="B782" s="226">
        <v>3</v>
      </c>
      <c r="C782" t="s">
        <v>1376</v>
      </c>
      <c r="D782" t="s">
        <v>1488</v>
      </c>
      <c r="E782" s="226" t="e">
        <f>VLOOKUP(A782,#REF!,7,FALSE)</f>
        <v>#REF!</v>
      </c>
      <c r="F782" s="238" t="str">
        <f t="shared" si="48"/>
        <v>PR.IP-123</v>
      </c>
      <c r="G782" s="238" t="e">
        <f t="shared" si="49"/>
        <v>#REF!</v>
      </c>
    </row>
    <row r="783" spans="1:7" x14ac:dyDescent="0.25">
      <c r="A783" t="s">
        <v>153</v>
      </c>
      <c r="B783" s="226">
        <v>3</v>
      </c>
      <c r="C783" t="s">
        <v>383</v>
      </c>
      <c r="D783" t="s">
        <v>1403</v>
      </c>
      <c r="E783" s="226" t="e">
        <f>VLOOKUP(A783,#REF!,7,FALSE)</f>
        <v>#REF!</v>
      </c>
      <c r="F783" s="238" t="str">
        <f t="shared" si="48"/>
        <v>ID.AM-63</v>
      </c>
      <c r="G783" s="238" t="e">
        <f t="shared" si="49"/>
        <v>#REF!</v>
      </c>
    </row>
    <row r="784" spans="1:7" x14ac:dyDescent="0.25">
      <c r="A784" t="s">
        <v>153</v>
      </c>
      <c r="B784" s="226">
        <v>3</v>
      </c>
      <c r="C784" t="s">
        <v>383</v>
      </c>
      <c r="D784" t="s">
        <v>1404</v>
      </c>
      <c r="E784" s="226" t="e">
        <f>VLOOKUP(A784,#REF!,7,FALSE)</f>
        <v>#REF!</v>
      </c>
      <c r="F784" s="238" t="str">
        <f t="shared" si="48"/>
        <v>ID.GV-23</v>
      </c>
      <c r="G784" s="238" t="e">
        <f t="shared" si="49"/>
        <v>#REF!</v>
      </c>
    </row>
    <row r="785" spans="1:7" x14ac:dyDescent="0.25">
      <c r="A785" t="s">
        <v>154</v>
      </c>
      <c r="B785" s="226">
        <v>3</v>
      </c>
      <c r="C785" t="s">
        <v>1376</v>
      </c>
      <c r="D785" t="s">
        <v>1405</v>
      </c>
      <c r="E785" s="226" t="e">
        <f>VLOOKUP(A785,#REF!,7,FALSE)</f>
        <v>#REF!</v>
      </c>
      <c r="F785" s="238" t="str">
        <f t="shared" si="48"/>
        <v>PR.IP-83</v>
      </c>
      <c r="G785" s="238" t="e">
        <f t="shared" si="49"/>
        <v>#REF!</v>
      </c>
    </row>
    <row r="786" spans="1:7" x14ac:dyDescent="0.25">
      <c r="A786" t="s">
        <v>214</v>
      </c>
      <c r="B786" s="226">
        <v>1</v>
      </c>
      <c r="C786" t="s">
        <v>1377</v>
      </c>
      <c r="D786" t="s">
        <v>1452</v>
      </c>
      <c r="E786" s="226" t="e">
        <f>VLOOKUP(A786,#REF!,7,FALSE)</f>
        <v>#REF!</v>
      </c>
      <c r="F786" s="238" t="str">
        <f t="shared" si="48"/>
        <v>DE.DP-11</v>
      </c>
      <c r="G786" s="238" t="e">
        <f t="shared" si="49"/>
        <v>#REF!</v>
      </c>
    </row>
    <row r="787" spans="1:7" x14ac:dyDescent="0.25">
      <c r="A787" t="s">
        <v>214</v>
      </c>
      <c r="B787" s="226">
        <v>1</v>
      </c>
      <c r="C787" t="s">
        <v>383</v>
      </c>
      <c r="D787" t="s">
        <v>1403</v>
      </c>
      <c r="E787" s="226" t="e">
        <f>VLOOKUP(A787,#REF!,7,FALSE)</f>
        <v>#REF!</v>
      </c>
      <c r="F787" s="238" t="str">
        <f t="shared" si="48"/>
        <v>ID.AM-61</v>
      </c>
      <c r="G787" s="238" t="e">
        <f t="shared" si="49"/>
        <v>#REF!</v>
      </c>
    </row>
    <row r="788" spans="1:7" x14ac:dyDescent="0.25">
      <c r="A788" t="s">
        <v>214</v>
      </c>
      <c r="B788" s="226">
        <v>1</v>
      </c>
      <c r="C788" t="s">
        <v>383</v>
      </c>
      <c r="D788" t="s">
        <v>1404</v>
      </c>
      <c r="E788" s="226" t="e">
        <f>VLOOKUP(A788,#REF!,7,FALSE)</f>
        <v>#REF!</v>
      </c>
      <c r="F788" s="238" t="str">
        <f t="shared" si="48"/>
        <v>ID.GV-21</v>
      </c>
      <c r="G788" s="238" t="e">
        <f t="shared" si="49"/>
        <v>#REF!</v>
      </c>
    </row>
    <row r="789" spans="1:7" x14ac:dyDescent="0.25">
      <c r="A789" t="s">
        <v>214</v>
      </c>
      <c r="B789" s="226">
        <v>1</v>
      </c>
      <c r="C789" t="s">
        <v>1376</v>
      </c>
      <c r="D789" t="s">
        <v>1489</v>
      </c>
      <c r="E789" s="226" t="e">
        <f>VLOOKUP(A789,#REF!,7,FALSE)</f>
        <v>#REF!</v>
      </c>
      <c r="F789" s="238" t="str">
        <f t="shared" si="48"/>
        <v>PR.AT-21</v>
      </c>
      <c r="G789" s="238" t="e">
        <f t="shared" si="49"/>
        <v>#REF!</v>
      </c>
    </row>
    <row r="790" spans="1:7" x14ac:dyDescent="0.25">
      <c r="A790" t="s">
        <v>214</v>
      </c>
      <c r="B790" s="226">
        <v>1</v>
      </c>
      <c r="C790" t="s">
        <v>1376</v>
      </c>
      <c r="D790" t="s">
        <v>1490</v>
      </c>
      <c r="E790" s="226" t="e">
        <f>VLOOKUP(A790,#REF!,7,FALSE)</f>
        <v>#REF!</v>
      </c>
      <c r="F790" s="238" t="str">
        <f t="shared" si="48"/>
        <v>PR.AT-31</v>
      </c>
      <c r="G790" s="238" t="e">
        <f t="shared" si="49"/>
        <v>#REF!</v>
      </c>
    </row>
    <row r="791" spans="1:7" x14ac:dyDescent="0.25">
      <c r="A791" t="s">
        <v>214</v>
      </c>
      <c r="B791" s="226">
        <v>1</v>
      </c>
      <c r="C791" t="s">
        <v>1376</v>
      </c>
      <c r="D791" t="s">
        <v>1439</v>
      </c>
      <c r="E791" s="226" t="e">
        <f>VLOOKUP(A791,#REF!,7,FALSE)</f>
        <v>#REF!</v>
      </c>
      <c r="F791" s="238" t="str">
        <f t="shared" si="48"/>
        <v>PR.AT-41</v>
      </c>
      <c r="G791" s="238" t="e">
        <f t="shared" si="49"/>
        <v>#REF!</v>
      </c>
    </row>
    <row r="792" spans="1:7" x14ac:dyDescent="0.25">
      <c r="A792" t="s">
        <v>214</v>
      </c>
      <c r="B792" s="226">
        <v>1</v>
      </c>
      <c r="C792" t="s">
        <v>1376</v>
      </c>
      <c r="D792" t="s">
        <v>1491</v>
      </c>
      <c r="E792" s="226" t="e">
        <f>VLOOKUP(A792,#REF!,7,FALSE)</f>
        <v>#REF!</v>
      </c>
      <c r="F792" s="238" t="str">
        <f t="shared" si="48"/>
        <v>PR.AT-51</v>
      </c>
      <c r="G792" s="238" t="e">
        <f t="shared" si="49"/>
        <v>#REF!</v>
      </c>
    </row>
    <row r="793" spans="1:7" x14ac:dyDescent="0.25">
      <c r="A793" t="s">
        <v>215</v>
      </c>
      <c r="B793" s="226">
        <v>1</v>
      </c>
      <c r="C793" t="s">
        <v>1377</v>
      </c>
      <c r="D793" t="s">
        <v>1452</v>
      </c>
      <c r="E793" s="226" t="e">
        <f>VLOOKUP(A793,#REF!,7,FALSE)</f>
        <v>#REF!</v>
      </c>
      <c r="F793" s="238" t="str">
        <f t="shared" si="48"/>
        <v>DE.DP-11</v>
      </c>
      <c r="G793" s="238" t="e">
        <f t="shared" si="49"/>
        <v>#REF!</v>
      </c>
    </row>
    <row r="794" spans="1:7" x14ac:dyDescent="0.25">
      <c r="A794" t="s">
        <v>215</v>
      </c>
      <c r="B794" s="226">
        <v>1</v>
      </c>
      <c r="C794" t="s">
        <v>383</v>
      </c>
      <c r="D794" t="s">
        <v>1403</v>
      </c>
      <c r="E794" s="226" t="e">
        <f>VLOOKUP(A794,#REF!,7,FALSE)</f>
        <v>#REF!</v>
      </c>
      <c r="F794" s="238" t="str">
        <f t="shared" si="48"/>
        <v>ID.AM-61</v>
      </c>
      <c r="G794" s="238" t="e">
        <f t="shared" si="49"/>
        <v>#REF!</v>
      </c>
    </row>
    <row r="795" spans="1:7" x14ac:dyDescent="0.25">
      <c r="A795" t="s">
        <v>215</v>
      </c>
      <c r="B795" s="226">
        <v>1</v>
      </c>
      <c r="C795" t="s">
        <v>383</v>
      </c>
      <c r="D795" t="s">
        <v>1404</v>
      </c>
      <c r="E795" s="226" t="e">
        <f>VLOOKUP(A795,#REF!,7,FALSE)</f>
        <v>#REF!</v>
      </c>
      <c r="F795" s="238" t="str">
        <f t="shared" si="48"/>
        <v>ID.GV-21</v>
      </c>
      <c r="G795" s="238" t="e">
        <f t="shared" si="49"/>
        <v>#REF!</v>
      </c>
    </row>
    <row r="796" spans="1:7" x14ac:dyDescent="0.25">
      <c r="A796" t="s">
        <v>215</v>
      </c>
      <c r="B796" s="226">
        <v>1</v>
      </c>
      <c r="C796" t="s">
        <v>1376</v>
      </c>
      <c r="D796" t="s">
        <v>1489</v>
      </c>
      <c r="E796" s="226" t="e">
        <f>VLOOKUP(A796,#REF!,7,FALSE)</f>
        <v>#REF!</v>
      </c>
      <c r="F796" s="238" t="str">
        <f t="shared" si="48"/>
        <v>PR.AT-21</v>
      </c>
      <c r="G796" s="238" t="e">
        <f t="shared" si="49"/>
        <v>#REF!</v>
      </c>
    </row>
    <row r="797" spans="1:7" x14ac:dyDescent="0.25">
      <c r="A797" t="s">
        <v>215</v>
      </c>
      <c r="B797" s="226">
        <v>1</v>
      </c>
      <c r="C797" t="s">
        <v>1376</v>
      </c>
      <c r="D797" t="s">
        <v>1490</v>
      </c>
      <c r="E797" s="226" t="e">
        <f>VLOOKUP(A797,#REF!,7,FALSE)</f>
        <v>#REF!</v>
      </c>
      <c r="F797" s="238" t="str">
        <f t="shared" si="48"/>
        <v>PR.AT-31</v>
      </c>
      <c r="G797" s="238" t="e">
        <f t="shared" si="49"/>
        <v>#REF!</v>
      </c>
    </row>
    <row r="798" spans="1:7" x14ac:dyDescent="0.25">
      <c r="A798" t="s">
        <v>215</v>
      </c>
      <c r="B798" s="226">
        <v>1</v>
      </c>
      <c r="C798" t="s">
        <v>1376</v>
      </c>
      <c r="D798" t="s">
        <v>1439</v>
      </c>
      <c r="E798" s="226" t="e">
        <f>VLOOKUP(A798,#REF!,7,FALSE)</f>
        <v>#REF!</v>
      </c>
      <c r="F798" s="238" t="str">
        <f t="shared" si="48"/>
        <v>PR.AT-41</v>
      </c>
      <c r="G798" s="238" t="e">
        <f t="shared" si="49"/>
        <v>#REF!</v>
      </c>
    </row>
    <row r="799" spans="1:7" x14ac:dyDescent="0.25">
      <c r="A799" t="s">
        <v>215</v>
      </c>
      <c r="B799" s="226">
        <v>1</v>
      </c>
      <c r="C799" t="s">
        <v>1376</v>
      </c>
      <c r="D799" t="s">
        <v>1491</v>
      </c>
      <c r="E799" s="226" t="e">
        <f>VLOOKUP(A799,#REF!,7,FALSE)</f>
        <v>#REF!</v>
      </c>
      <c r="F799" s="238" t="str">
        <f t="shared" si="48"/>
        <v>PR.AT-51</v>
      </c>
      <c r="G799" s="238" t="e">
        <f t="shared" si="49"/>
        <v>#REF!</v>
      </c>
    </row>
    <row r="800" spans="1:7" x14ac:dyDescent="0.25">
      <c r="A800" t="s">
        <v>216</v>
      </c>
      <c r="B800" s="226">
        <v>2</v>
      </c>
      <c r="C800" t="s">
        <v>1377</v>
      </c>
      <c r="D800" t="s">
        <v>1452</v>
      </c>
      <c r="E800" s="226" t="e">
        <f>VLOOKUP(A800,#REF!,7,FALSE)</f>
        <v>#REF!</v>
      </c>
      <c r="F800" s="238" t="str">
        <f t="shared" si="48"/>
        <v>DE.DP-12</v>
      </c>
      <c r="G800" s="238" t="e">
        <f t="shared" si="49"/>
        <v>#REF!</v>
      </c>
    </row>
    <row r="801" spans="1:7" x14ac:dyDescent="0.25">
      <c r="A801" t="s">
        <v>216</v>
      </c>
      <c r="B801" s="226">
        <v>2</v>
      </c>
      <c r="C801" t="s">
        <v>383</v>
      </c>
      <c r="D801" t="s">
        <v>1403</v>
      </c>
      <c r="E801" s="226" t="e">
        <f>VLOOKUP(A801,#REF!,7,FALSE)</f>
        <v>#REF!</v>
      </c>
      <c r="F801" s="238" t="str">
        <f t="shared" si="48"/>
        <v>ID.AM-62</v>
      </c>
      <c r="G801" s="238" t="e">
        <f t="shared" si="49"/>
        <v>#REF!</v>
      </c>
    </row>
    <row r="802" spans="1:7" x14ac:dyDescent="0.25">
      <c r="A802" t="s">
        <v>216</v>
      </c>
      <c r="B802" s="226">
        <v>2</v>
      </c>
      <c r="C802" t="s">
        <v>383</v>
      </c>
      <c r="D802" t="s">
        <v>1404</v>
      </c>
      <c r="E802" s="226" t="e">
        <f>VLOOKUP(A802,#REF!,7,FALSE)</f>
        <v>#REF!</v>
      </c>
      <c r="F802" s="238" t="str">
        <f t="shared" si="48"/>
        <v>ID.GV-22</v>
      </c>
      <c r="G802" s="238" t="e">
        <f t="shared" si="49"/>
        <v>#REF!</v>
      </c>
    </row>
    <row r="803" spans="1:7" x14ac:dyDescent="0.25">
      <c r="A803" t="s">
        <v>216</v>
      </c>
      <c r="B803" s="226">
        <v>2</v>
      </c>
      <c r="C803" t="s">
        <v>1376</v>
      </c>
      <c r="D803" t="s">
        <v>1489</v>
      </c>
      <c r="E803" s="226" t="e">
        <f>VLOOKUP(A803,#REF!,7,FALSE)</f>
        <v>#REF!</v>
      </c>
      <c r="F803" s="238" t="str">
        <f t="shared" si="48"/>
        <v>PR.AT-22</v>
      </c>
      <c r="G803" s="238" t="e">
        <f t="shared" si="49"/>
        <v>#REF!</v>
      </c>
    </row>
    <row r="804" spans="1:7" x14ac:dyDescent="0.25">
      <c r="A804" t="s">
        <v>216</v>
      </c>
      <c r="B804" s="226">
        <v>2</v>
      </c>
      <c r="C804" t="s">
        <v>1376</v>
      </c>
      <c r="D804" t="s">
        <v>1490</v>
      </c>
      <c r="E804" s="226" t="e">
        <f>VLOOKUP(A804,#REF!,7,FALSE)</f>
        <v>#REF!</v>
      </c>
      <c r="F804" s="238" t="str">
        <f t="shared" si="48"/>
        <v>PR.AT-32</v>
      </c>
      <c r="G804" s="238" t="e">
        <f t="shared" si="49"/>
        <v>#REF!</v>
      </c>
    </row>
    <row r="805" spans="1:7" x14ac:dyDescent="0.25">
      <c r="A805" t="s">
        <v>216</v>
      </c>
      <c r="B805" s="226">
        <v>2</v>
      </c>
      <c r="C805" t="s">
        <v>1376</v>
      </c>
      <c r="D805" t="s">
        <v>1439</v>
      </c>
      <c r="E805" s="226" t="e">
        <f>VLOOKUP(A805,#REF!,7,FALSE)</f>
        <v>#REF!</v>
      </c>
      <c r="F805" s="238" t="str">
        <f t="shared" si="48"/>
        <v>PR.AT-42</v>
      </c>
      <c r="G805" s="238" t="e">
        <f t="shared" si="49"/>
        <v>#REF!</v>
      </c>
    </row>
    <row r="806" spans="1:7" x14ac:dyDescent="0.25">
      <c r="A806" t="s">
        <v>216</v>
      </c>
      <c r="B806" s="226">
        <v>2</v>
      </c>
      <c r="C806" t="s">
        <v>1376</v>
      </c>
      <c r="D806" t="s">
        <v>1491</v>
      </c>
      <c r="E806" s="226" t="e">
        <f>VLOOKUP(A806,#REF!,7,FALSE)</f>
        <v>#REF!</v>
      </c>
      <c r="F806" s="238" t="str">
        <f t="shared" si="48"/>
        <v>PR.AT-52</v>
      </c>
      <c r="G806" s="238" t="e">
        <f t="shared" si="49"/>
        <v>#REF!</v>
      </c>
    </row>
    <row r="807" spans="1:7" x14ac:dyDescent="0.25">
      <c r="A807" t="s">
        <v>217</v>
      </c>
      <c r="B807" s="226">
        <v>2</v>
      </c>
      <c r="C807" t="s">
        <v>1377</v>
      </c>
      <c r="D807" t="s">
        <v>1452</v>
      </c>
      <c r="E807" s="226" t="e">
        <f>VLOOKUP(A807,#REF!,7,FALSE)</f>
        <v>#REF!</v>
      </c>
      <c r="F807" s="238" t="str">
        <f t="shared" si="48"/>
        <v>DE.DP-12</v>
      </c>
      <c r="G807" s="238" t="e">
        <f t="shared" si="49"/>
        <v>#REF!</v>
      </c>
    </row>
    <row r="808" spans="1:7" x14ac:dyDescent="0.25">
      <c r="A808" t="s">
        <v>217</v>
      </c>
      <c r="B808" s="226">
        <v>2</v>
      </c>
      <c r="C808" t="s">
        <v>383</v>
      </c>
      <c r="D808" t="s">
        <v>1403</v>
      </c>
      <c r="E808" s="226" t="e">
        <f>VLOOKUP(A808,#REF!,7,FALSE)</f>
        <v>#REF!</v>
      </c>
      <c r="F808" s="238" t="str">
        <f t="shared" si="48"/>
        <v>ID.AM-62</v>
      </c>
      <c r="G808" s="238" t="e">
        <f t="shared" si="49"/>
        <v>#REF!</v>
      </c>
    </row>
    <row r="809" spans="1:7" x14ac:dyDescent="0.25">
      <c r="A809" t="s">
        <v>217</v>
      </c>
      <c r="B809" s="226">
        <v>2</v>
      </c>
      <c r="C809" t="s">
        <v>1376</v>
      </c>
      <c r="D809" t="s">
        <v>1489</v>
      </c>
      <c r="E809" s="226" t="e">
        <f>VLOOKUP(A809,#REF!,7,FALSE)</f>
        <v>#REF!</v>
      </c>
      <c r="F809" s="238" t="str">
        <f t="shared" si="48"/>
        <v>PR.AT-22</v>
      </c>
      <c r="G809" s="238" t="e">
        <f t="shared" si="49"/>
        <v>#REF!</v>
      </c>
    </row>
    <row r="810" spans="1:7" x14ac:dyDescent="0.25">
      <c r="A810" t="s">
        <v>217</v>
      </c>
      <c r="B810" s="226">
        <v>2</v>
      </c>
      <c r="C810" t="s">
        <v>1376</v>
      </c>
      <c r="D810" t="s">
        <v>1490</v>
      </c>
      <c r="E810" s="226" t="e">
        <f>VLOOKUP(A810,#REF!,7,FALSE)</f>
        <v>#REF!</v>
      </c>
      <c r="F810" s="238" t="str">
        <f t="shared" si="48"/>
        <v>PR.AT-32</v>
      </c>
      <c r="G810" s="238" t="e">
        <f t="shared" si="49"/>
        <v>#REF!</v>
      </c>
    </row>
    <row r="811" spans="1:7" x14ac:dyDescent="0.25">
      <c r="A811" t="s">
        <v>217</v>
      </c>
      <c r="B811" s="226">
        <v>2</v>
      </c>
      <c r="C811" t="s">
        <v>1376</v>
      </c>
      <c r="D811" t="s">
        <v>1439</v>
      </c>
      <c r="E811" s="226" t="e">
        <f>VLOOKUP(A811,#REF!,7,FALSE)</f>
        <v>#REF!</v>
      </c>
      <c r="F811" s="238" t="str">
        <f t="shared" si="48"/>
        <v>PR.AT-42</v>
      </c>
      <c r="G811" s="238" t="e">
        <f t="shared" si="49"/>
        <v>#REF!</v>
      </c>
    </row>
    <row r="812" spans="1:7" x14ac:dyDescent="0.25">
      <c r="A812" t="s">
        <v>217</v>
      </c>
      <c r="B812" s="226">
        <v>2</v>
      </c>
      <c r="C812" t="s">
        <v>1376</v>
      </c>
      <c r="D812" t="s">
        <v>1491</v>
      </c>
      <c r="E812" s="226" t="e">
        <f>VLOOKUP(A812,#REF!,7,FALSE)</f>
        <v>#REF!</v>
      </c>
      <c r="F812" s="238" t="str">
        <f t="shared" si="48"/>
        <v>PR.AT-52</v>
      </c>
      <c r="G812" s="238" t="e">
        <f t="shared" si="49"/>
        <v>#REF!</v>
      </c>
    </row>
    <row r="813" spans="1:7" x14ac:dyDescent="0.25">
      <c r="A813" t="s">
        <v>218</v>
      </c>
      <c r="B813" s="226">
        <v>3</v>
      </c>
      <c r="C813" t="s">
        <v>1377</v>
      </c>
      <c r="D813" t="s">
        <v>1452</v>
      </c>
      <c r="E813" s="226" t="e">
        <f>VLOOKUP(A813,#REF!,7,FALSE)</f>
        <v>#REF!</v>
      </c>
      <c r="F813" s="238" t="str">
        <f t="shared" si="48"/>
        <v>DE.DP-13</v>
      </c>
      <c r="G813" s="238" t="e">
        <f t="shared" si="49"/>
        <v>#REF!</v>
      </c>
    </row>
    <row r="814" spans="1:7" x14ac:dyDescent="0.25">
      <c r="A814" t="s">
        <v>218</v>
      </c>
      <c r="B814" s="226">
        <v>3</v>
      </c>
      <c r="C814" t="s">
        <v>383</v>
      </c>
      <c r="D814" t="s">
        <v>1404</v>
      </c>
      <c r="E814" s="226" t="e">
        <f>VLOOKUP(A814,#REF!,7,FALSE)</f>
        <v>#REF!</v>
      </c>
      <c r="F814" s="238" t="str">
        <f t="shared" si="48"/>
        <v>ID.GV-23</v>
      </c>
      <c r="G814" s="238" t="e">
        <f t="shared" si="49"/>
        <v>#REF!</v>
      </c>
    </row>
    <row r="815" spans="1:7" x14ac:dyDescent="0.25">
      <c r="A815" t="s">
        <v>218</v>
      </c>
      <c r="B815" s="226">
        <v>3</v>
      </c>
      <c r="C815" t="s">
        <v>1376</v>
      </c>
      <c r="D815" t="s">
        <v>1489</v>
      </c>
      <c r="E815" s="226" t="e">
        <f>VLOOKUP(A815,#REF!,7,FALSE)</f>
        <v>#REF!</v>
      </c>
      <c r="F815" s="238" t="str">
        <f t="shared" si="48"/>
        <v>PR.AT-23</v>
      </c>
      <c r="G815" s="238" t="e">
        <f t="shared" si="49"/>
        <v>#REF!</v>
      </c>
    </row>
    <row r="816" spans="1:7" x14ac:dyDescent="0.25">
      <c r="A816" t="s">
        <v>218</v>
      </c>
      <c r="B816" s="226">
        <v>3</v>
      </c>
      <c r="C816" t="s">
        <v>1376</v>
      </c>
      <c r="D816" t="s">
        <v>1490</v>
      </c>
      <c r="E816" s="226" t="e">
        <f>VLOOKUP(A816,#REF!,7,FALSE)</f>
        <v>#REF!</v>
      </c>
      <c r="F816" s="238" t="str">
        <f t="shared" si="48"/>
        <v>PR.AT-33</v>
      </c>
      <c r="G816" s="238" t="e">
        <f t="shared" si="49"/>
        <v>#REF!</v>
      </c>
    </row>
    <row r="817" spans="1:7" x14ac:dyDescent="0.25">
      <c r="A817" t="s">
        <v>218</v>
      </c>
      <c r="B817" s="226">
        <v>3</v>
      </c>
      <c r="C817" t="s">
        <v>1376</v>
      </c>
      <c r="D817" t="s">
        <v>1439</v>
      </c>
      <c r="E817" s="226" t="e">
        <f>VLOOKUP(A817,#REF!,7,FALSE)</f>
        <v>#REF!</v>
      </c>
      <c r="F817" s="238" t="str">
        <f t="shared" si="48"/>
        <v>PR.AT-43</v>
      </c>
      <c r="G817" s="238" t="e">
        <f t="shared" si="49"/>
        <v>#REF!</v>
      </c>
    </row>
    <row r="818" spans="1:7" x14ac:dyDescent="0.25">
      <c r="A818" t="s">
        <v>218</v>
      </c>
      <c r="B818" s="226">
        <v>3</v>
      </c>
      <c r="C818" t="s">
        <v>1376</v>
      </c>
      <c r="D818" t="s">
        <v>1491</v>
      </c>
      <c r="E818" s="226" t="e">
        <f>VLOOKUP(A818,#REF!,7,FALSE)</f>
        <v>#REF!</v>
      </c>
      <c r="F818" s="238" t="str">
        <f t="shared" si="48"/>
        <v>PR.AT-53</v>
      </c>
      <c r="G818" s="238" t="e">
        <f t="shared" si="49"/>
        <v>#REF!</v>
      </c>
    </row>
    <row r="819" spans="1:7" x14ac:dyDescent="0.25">
      <c r="A819" t="s">
        <v>219</v>
      </c>
      <c r="B819" s="226">
        <v>3</v>
      </c>
      <c r="C819" t="s">
        <v>1377</v>
      </c>
      <c r="D819" t="s">
        <v>1452</v>
      </c>
      <c r="E819" s="226" t="e">
        <f>VLOOKUP(A819,#REF!,7,FALSE)</f>
        <v>#REF!</v>
      </c>
      <c r="F819" s="238" t="str">
        <f t="shared" si="48"/>
        <v>DE.DP-13</v>
      </c>
      <c r="G819" s="238" t="e">
        <f t="shared" si="49"/>
        <v>#REF!</v>
      </c>
    </row>
    <row r="820" spans="1:7" x14ac:dyDescent="0.25">
      <c r="A820" t="s">
        <v>219</v>
      </c>
      <c r="B820" s="226">
        <v>3</v>
      </c>
      <c r="C820" t="s">
        <v>383</v>
      </c>
      <c r="D820" t="s">
        <v>1404</v>
      </c>
      <c r="E820" s="226" t="e">
        <f>VLOOKUP(A820,#REF!,7,FALSE)</f>
        <v>#REF!</v>
      </c>
      <c r="F820" s="238" t="str">
        <f t="shared" si="48"/>
        <v>ID.GV-23</v>
      </c>
      <c r="G820" s="238" t="e">
        <f t="shared" si="49"/>
        <v>#REF!</v>
      </c>
    </row>
    <row r="821" spans="1:7" x14ac:dyDescent="0.25">
      <c r="A821" t="s">
        <v>219</v>
      </c>
      <c r="B821" s="226">
        <v>3</v>
      </c>
      <c r="C821" t="s">
        <v>1376</v>
      </c>
      <c r="D821" t="s">
        <v>1489</v>
      </c>
      <c r="E821" s="226" t="e">
        <f>VLOOKUP(A821,#REF!,7,FALSE)</f>
        <v>#REF!</v>
      </c>
      <c r="F821" s="238" t="str">
        <f t="shared" si="48"/>
        <v>PR.AT-23</v>
      </c>
      <c r="G821" s="238" t="e">
        <f t="shared" si="49"/>
        <v>#REF!</v>
      </c>
    </row>
    <row r="822" spans="1:7" x14ac:dyDescent="0.25">
      <c r="A822" t="s">
        <v>219</v>
      </c>
      <c r="B822" s="226">
        <v>3</v>
      </c>
      <c r="C822" t="s">
        <v>1376</v>
      </c>
      <c r="D822" t="s">
        <v>1490</v>
      </c>
      <c r="E822" s="226" t="e">
        <f>VLOOKUP(A822,#REF!,7,FALSE)</f>
        <v>#REF!</v>
      </c>
      <c r="F822" s="238" t="str">
        <f t="shared" si="48"/>
        <v>PR.AT-33</v>
      </c>
      <c r="G822" s="238" t="e">
        <f t="shared" si="49"/>
        <v>#REF!</v>
      </c>
    </row>
    <row r="823" spans="1:7" x14ac:dyDescent="0.25">
      <c r="A823" t="s">
        <v>219</v>
      </c>
      <c r="B823" s="226">
        <v>3</v>
      </c>
      <c r="C823" t="s">
        <v>1376</v>
      </c>
      <c r="D823" t="s">
        <v>1439</v>
      </c>
      <c r="E823" s="226" t="e">
        <f>VLOOKUP(A823,#REF!,7,FALSE)</f>
        <v>#REF!</v>
      </c>
      <c r="F823" s="238" t="str">
        <f t="shared" si="48"/>
        <v>PR.AT-43</v>
      </c>
      <c r="G823" s="238" t="e">
        <f t="shared" si="49"/>
        <v>#REF!</v>
      </c>
    </row>
    <row r="824" spans="1:7" x14ac:dyDescent="0.25">
      <c r="A824" t="s">
        <v>219</v>
      </c>
      <c r="B824" s="226">
        <v>3</v>
      </c>
      <c r="C824" t="s">
        <v>1376</v>
      </c>
      <c r="D824" t="s">
        <v>1491</v>
      </c>
      <c r="E824" s="226" t="e">
        <f>VLOOKUP(A824,#REF!,7,FALSE)</f>
        <v>#REF!</v>
      </c>
      <c r="F824" s="238" t="str">
        <f t="shared" si="48"/>
        <v>PR.AT-53</v>
      </c>
      <c r="G824" s="238" t="e">
        <f t="shared" si="49"/>
        <v>#REF!</v>
      </c>
    </row>
    <row r="825" spans="1:7" x14ac:dyDescent="0.25">
      <c r="A825" t="s">
        <v>219</v>
      </c>
      <c r="B825" s="226">
        <v>3</v>
      </c>
      <c r="C825" t="s">
        <v>1376</v>
      </c>
      <c r="D825" t="s">
        <v>1492</v>
      </c>
      <c r="E825" s="226" t="e">
        <f>VLOOKUP(A825,#REF!,7,FALSE)</f>
        <v>#REF!</v>
      </c>
      <c r="F825" s="238" t="str">
        <f t="shared" si="48"/>
        <v>PR.IP-113</v>
      </c>
      <c r="G825" s="238" t="e">
        <f t="shared" si="49"/>
        <v>#REF!</v>
      </c>
    </row>
    <row r="826" spans="1:7" x14ac:dyDescent="0.25">
      <c r="A826" t="s">
        <v>220</v>
      </c>
      <c r="B826" s="226">
        <v>1</v>
      </c>
      <c r="C826" t="s">
        <v>1376</v>
      </c>
      <c r="D826" t="s">
        <v>1493</v>
      </c>
      <c r="E826" s="226" t="e">
        <f>VLOOKUP(A826,#REF!,7,FALSE)</f>
        <v>#REF!</v>
      </c>
      <c r="F826" s="238" t="str">
        <f t="shared" si="48"/>
        <v>PR.AT-11</v>
      </c>
      <c r="G826" s="238" t="e">
        <f t="shared" si="49"/>
        <v>#REF!</v>
      </c>
    </row>
    <row r="827" spans="1:7" x14ac:dyDescent="0.25">
      <c r="A827" t="s">
        <v>221</v>
      </c>
      <c r="B827" s="226">
        <v>1</v>
      </c>
      <c r="C827" t="s">
        <v>1376</v>
      </c>
      <c r="D827" t="s">
        <v>1493</v>
      </c>
      <c r="E827" s="226" t="e">
        <f>VLOOKUP(A827,#REF!,7,FALSE)</f>
        <v>#REF!</v>
      </c>
      <c r="F827" s="238" t="str">
        <f t="shared" si="48"/>
        <v>PR.AT-11</v>
      </c>
      <c r="G827" s="238" t="e">
        <f t="shared" si="49"/>
        <v>#REF!</v>
      </c>
    </row>
    <row r="828" spans="1:7" x14ac:dyDescent="0.25">
      <c r="A828" t="s">
        <v>222</v>
      </c>
      <c r="B828" s="226">
        <v>2</v>
      </c>
      <c r="C828" t="s">
        <v>1376</v>
      </c>
      <c r="D828" t="s">
        <v>1493</v>
      </c>
      <c r="E828" s="226" t="e">
        <f>VLOOKUP(A828,#REF!,7,FALSE)</f>
        <v>#REF!</v>
      </c>
      <c r="F828" s="238" t="str">
        <f t="shared" si="48"/>
        <v>PR.AT-12</v>
      </c>
      <c r="G828" s="238" t="e">
        <f t="shared" si="49"/>
        <v>#REF!</v>
      </c>
    </row>
    <row r="829" spans="1:7" x14ac:dyDescent="0.25">
      <c r="A829" t="s">
        <v>223</v>
      </c>
      <c r="B829" s="226">
        <v>2</v>
      </c>
      <c r="C829" t="s">
        <v>1376</v>
      </c>
      <c r="D829" t="s">
        <v>1493</v>
      </c>
      <c r="E829" s="226" t="e">
        <f>VLOOKUP(A829,#REF!,7,FALSE)</f>
        <v>#REF!</v>
      </c>
      <c r="F829" s="238" t="str">
        <f t="shared" si="48"/>
        <v>PR.AT-12</v>
      </c>
      <c r="G829" s="238" t="e">
        <f t="shared" si="49"/>
        <v>#REF!</v>
      </c>
    </row>
    <row r="830" spans="1:7" x14ac:dyDescent="0.25">
      <c r="A830" t="s">
        <v>224</v>
      </c>
      <c r="B830" s="226">
        <v>3</v>
      </c>
      <c r="C830" t="s">
        <v>1376</v>
      </c>
      <c r="D830" t="s">
        <v>1493</v>
      </c>
      <c r="E830" s="226" t="e">
        <f>VLOOKUP(A830,#REF!,7,FALSE)</f>
        <v>#REF!</v>
      </c>
      <c r="F830" s="238" t="str">
        <f t="shared" si="48"/>
        <v>PR.AT-13</v>
      </c>
      <c r="G830" s="238" t="e">
        <f t="shared" si="49"/>
        <v>#REF!</v>
      </c>
    </row>
    <row r="831" spans="1:7" x14ac:dyDescent="0.25">
      <c r="A831" t="s">
        <v>225</v>
      </c>
      <c r="B831" s="226">
        <v>3</v>
      </c>
      <c r="C831" t="s">
        <v>1376</v>
      </c>
      <c r="D831" t="s">
        <v>1493</v>
      </c>
      <c r="E831" s="226" t="e">
        <f>VLOOKUP(A831,#REF!,7,FALSE)</f>
        <v>#REF!</v>
      </c>
      <c r="F831" s="238" t="str">
        <f t="shared" si="48"/>
        <v>PR.AT-13</v>
      </c>
      <c r="G831" s="238" t="e">
        <f t="shared" si="49"/>
        <v>#REF!</v>
      </c>
    </row>
    <row r="832" spans="1:7" x14ac:dyDescent="0.25">
      <c r="A832" t="s">
        <v>226</v>
      </c>
      <c r="B832" s="226">
        <v>1</v>
      </c>
      <c r="C832" t="s">
        <v>1376</v>
      </c>
      <c r="D832" t="s">
        <v>1492</v>
      </c>
      <c r="E832" s="226" t="e">
        <f>VLOOKUP(A832,#REF!,7,FALSE)</f>
        <v>#REF!</v>
      </c>
      <c r="F832" s="238" t="str">
        <f t="shared" si="48"/>
        <v>PR.IP-111</v>
      </c>
      <c r="G832" s="238" t="e">
        <f t="shared" si="49"/>
        <v>#REF!</v>
      </c>
    </row>
    <row r="833" spans="1:7" x14ac:dyDescent="0.25">
      <c r="A833" t="s">
        <v>227</v>
      </c>
      <c r="B833" s="226">
        <v>1</v>
      </c>
      <c r="C833" t="s">
        <v>1376</v>
      </c>
      <c r="D833" t="s">
        <v>1492</v>
      </c>
      <c r="E833" s="226" t="e">
        <f>VLOOKUP(A833,#REF!,7,FALSE)</f>
        <v>#REF!</v>
      </c>
      <c r="F833" s="238" t="str">
        <f t="shared" si="48"/>
        <v>PR.IP-111</v>
      </c>
      <c r="G833" s="238" t="e">
        <f t="shared" si="49"/>
        <v>#REF!</v>
      </c>
    </row>
    <row r="834" spans="1:7" x14ac:dyDescent="0.25">
      <c r="A834" t="s">
        <v>228</v>
      </c>
      <c r="B834" s="226">
        <v>2</v>
      </c>
      <c r="C834" t="s">
        <v>1376</v>
      </c>
      <c r="D834" t="s">
        <v>1492</v>
      </c>
      <c r="E834" s="226" t="e">
        <f>VLOOKUP(A834,#REF!,7,FALSE)</f>
        <v>#REF!</v>
      </c>
      <c r="F834" s="238" t="str">
        <f t="shared" si="48"/>
        <v>PR.IP-112</v>
      </c>
      <c r="G834" s="238" t="e">
        <f t="shared" si="49"/>
        <v>#REF!</v>
      </c>
    </row>
    <row r="835" spans="1:7" x14ac:dyDescent="0.25">
      <c r="A835" t="s">
        <v>229</v>
      </c>
      <c r="B835" s="226">
        <v>2</v>
      </c>
      <c r="C835" t="s">
        <v>1376</v>
      </c>
      <c r="D835" t="s">
        <v>1492</v>
      </c>
      <c r="E835" s="226" t="e">
        <f>VLOOKUP(A835,#REF!,7,FALSE)</f>
        <v>#REF!</v>
      </c>
      <c r="F835" s="238" t="str">
        <f t="shared" ref="F835:F846" si="50">CONCATENATE($D835,$B835)</f>
        <v>PR.IP-112</v>
      </c>
      <c r="G835" s="238" t="e">
        <f t="shared" ref="G835:G846" si="51">_xlfn.IFNA(CONCATENATE(F835,$E835),CONCATENATE(F835,$E835,0))</f>
        <v>#REF!</v>
      </c>
    </row>
    <row r="836" spans="1:7" x14ac:dyDescent="0.25">
      <c r="A836" t="s">
        <v>230</v>
      </c>
      <c r="B836" s="226">
        <v>2</v>
      </c>
      <c r="C836" t="s">
        <v>1376</v>
      </c>
      <c r="D836" t="s">
        <v>1492</v>
      </c>
      <c r="E836" s="226" t="e">
        <f>VLOOKUP(A836,#REF!,7,FALSE)</f>
        <v>#REF!</v>
      </c>
      <c r="F836" s="238" t="str">
        <f t="shared" si="50"/>
        <v>PR.IP-112</v>
      </c>
      <c r="G836" s="238" t="e">
        <f t="shared" si="51"/>
        <v>#REF!</v>
      </c>
    </row>
    <row r="837" spans="1:7" x14ac:dyDescent="0.25">
      <c r="A837" t="s">
        <v>231</v>
      </c>
      <c r="B837" s="226">
        <v>3</v>
      </c>
      <c r="C837" t="s">
        <v>1376</v>
      </c>
      <c r="D837" t="s">
        <v>1492</v>
      </c>
      <c r="E837" s="226" t="e">
        <f>VLOOKUP(A837,#REF!,7,FALSE)</f>
        <v>#REF!</v>
      </c>
      <c r="F837" s="238" t="str">
        <f t="shared" si="50"/>
        <v>PR.IP-113</v>
      </c>
      <c r="G837" s="238" t="e">
        <f t="shared" si="51"/>
        <v>#REF!</v>
      </c>
    </row>
    <row r="838" spans="1:7" x14ac:dyDescent="0.25">
      <c r="A838" t="s">
        <v>893</v>
      </c>
      <c r="B838" s="226">
        <v>3</v>
      </c>
      <c r="C838" t="s">
        <v>1376</v>
      </c>
      <c r="D838" t="s">
        <v>1492</v>
      </c>
      <c r="E838" s="226" t="e">
        <f>VLOOKUP(A838,#REF!,7,FALSE)</f>
        <v>#REF!</v>
      </c>
      <c r="F838" s="238" t="str">
        <f t="shared" si="50"/>
        <v>PR.IP-113</v>
      </c>
      <c r="G838" s="238" t="e">
        <f t="shared" si="51"/>
        <v>#REF!</v>
      </c>
    </row>
    <row r="839" spans="1:7" x14ac:dyDescent="0.25">
      <c r="A839" t="s">
        <v>232</v>
      </c>
      <c r="B839" s="226">
        <v>1</v>
      </c>
      <c r="C839" t="s">
        <v>1376</v>
      </c>
      <c r="D839" t="s">
        <v>1493</v>
      </c>
      <c r="E839" s="226" t="e">
        <f>VLOOKUP(A839,#REF!,7,FALSE)</f>
        <v>#REF!</v>
      </c>
      <c r="F839" s="238" t="str">
        <f t="shared" si="50"/>
        <v>PR.AT-11</v>
      </c>
      <c r="G839" s="238" t="e">
        <f t="shared" si="51"/>
        <v>#REF!</v>
      </c>
    </row>
    <row r="840" spans="1:7" x14ac:dyDescent="0.25">
      <c r="A840" t="s">
        <v>233</v>
      </c>
      <c r="B840" s="226">
        <v>2</v>
      </c>
      <c r="C840" t="s">
        <v>1376</v>
      </c>
      <c r="D840" t="s">
        <v>1493</v>
      </c>
      <c r="E840" s="226" t="e">
        <f>VLOOKUP(A840,#REF!,7,FALSE)</f>
        <v>#REF!</v>
      </c>
      <c r="F840" s="238" t="str">
        <f t="shared" si="50"/>
        <v>PR.AT-12</v>
      </c>
      <c r="G840" s="238" t="e">
        <f t="shared" si="51"/>
        <v>#REF!</v>
      </c>
    </row>
    <row r="841" spans="1:7" x14ac:dyDescent="0.25">
      <c r="A841" t="s">
        <v>234</v>
      </c>
      <c r="B841" s="226">
        <v>2</v>
      </c>
      <c r="C841" t="s">
        <v>1376</v>
      </c>
      <c r="D841" t="s">
        <v>1493</v>
      </c>
      <c r="E841" s="226" t="e">
        <f>VLOOKUP(A841,#REF!,7,FALSE)</f>
        <v>#REF!</v>
      </c>
      <c r="F841" s="238" t="str">
        <f t="shared" si="50"/>
        <v>PR.AT-12</v>
      </c>
      <c r="G841" s="238" t="e">
        <f t="shared" si="51"/>
        <v>#REF!</v>
      </c>
    </row>
    <row r="842" spans="1:7" x14ac:dyDescent="0.25">
      <c r="A842" t="s">
        <v>235</v>
      </c>
      <c r="B842" s="226">
        <v>3</v>
      </c>
      <c r="C842" t="s">
        <v>1376</v>
      </c>
      <c r="D842" t="s">
        <v>1493</v>
      </c>
      <c r="E842" s="226" t="e">
        <f>VLOOKUP(A842,#REF!,7,FALSE)</f>
        <v>#REF!</v>
      </c>
      <c r="F842" s="238" t="str">
        <f t="shared" si="50"/>
        <v>PR.AT-13</v>
      </c>
      <c r="G842" s="238" t="e">
        <f t="shared" si="51"/>
        <v>#REF!</v>
      </c>
    </row>
    <row r="843" spans="1:7" x14ac:dyDescent="0.25">
      <c r="A843" t="s">
        <v>236</v>
      </c>
      <c r="B843" s="226">
        <v>3</v>
      </c>
      <c r="C843" t="s">
        <v>1376</v>
      </c>
      <c r="D843" t="s">
        <v>1493</v>
      </c>
      <c r="E843" s="226" t="e">
        <f>VLOOKUP(A843,#REF!,7,FALSE)</f>
        <v>#REF!</v>
      </c>
      <c r="F843" s="238" t="str">
        <f t="shared" si="50"/>
        <v>PR.AT-13</v>
      </c>
      <c r="G843" s="238" t="e">
        <f t="shared" si="51"/>
        <v>#REF!</v>
      </c>
    </row>
    <row r="844" spans="1:7" x14ac:dyDescent="0.25">
      <c r="A844" t="s">
        <v>241</v>
      </c>
      <c r="B844" s="226">
        <v>3</v>
      </c>
      <c r="C844" t="s">
        <v>383</v>
      </c>
      <c r="D844" t="s">
        <v>1403</v>
      </c>
      <c r="E844" s="226" t="e">
        <f>VLOOKUP(A844,#REF!,7,FALSE)</f>
        <v>#REF!</v>
      </c>
      <c r="F844" s="238" t="str">
        <f t="shared" si="50"/>
        <v>ID.AM-63</v>
      </c>
      <c r="G844" s="238" t="e">
        <f t="shared" si="51"/>
        <v>#REF!</v>
      </c>
    </row>
    <row r="845" spans="1:7" x14ac:dyDescent="0.25">
      <c r="A845" t="s">
        <v>241</v>
      </c>
      <c r="B845" s="226">
        <v>3</v>
      </c>
      <c r="C845" t="s">
        <v>383</v>
      </c>
      <c r="D845" t="s">
        <v>1404</v>
      </c>
      <c r="E845" s="226" t="e">
        <f>VLOOKUP(A845,#REF!,7,FALSE)</f>
        <v>#REF!</v>
      </c>
      <c r="F845" s="238" t="str">
        <f t="shared" si="50"/>
        <v>ID.GV-23</v>
      </c>
      <c r="G845" s="238" t="e">
        <f t="shared" si="51"/>
        <v>#REF!</v>
      </c>
    </row>
    <row r="846" spans="1:7" x14ac:dyDescent="0.25">
      <c r="A846" t="s">
        <v>242</v>
      </c>
      <c r="B846" s="226">
        <v>3</v>
      </c>
      <c r="C846" t="s">
        <v>1376</v>
      </c>
      <c r="D846" t="s">
        <v>1405</v>
      </c>
      <c r="E846" s="226" t="e">
        <f>VLOOKUP(A846,#REF!,7,FALSE)</f>
        <v>#REF!</v>
      </c>
      <c r="F846" s="238" t="str">
        <f t="shared" si="50"/>
        <v>PR.IP-83</v>
      </c>
      <c r="G846" s="238" t="e">
        <f t="shared" si="51"/>
        <v>#REF!</v>
      </c>
    </row>
  </sheetData>
  <sheetProtection autoFilter="0"/>
  <autoFilter ref="A1:G1" xr:uid="{00000000-0009-0000-0000-00001B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2191-3ECB-478B-96D6-EDCFA064BF10}">
  <sheetPr>
    <tabColor theme="5"/>
  </sheetPr>
  <dimension ref="B2:E67"/>
  <sheetViews>
    <sheetView zoomScaleNormal="100" workbookViewId="0">
      <pane ySplit="5" topLeftCell="A8" activePane="bottomLeft" state="frozen"/>
      <selection pane="bottomLeft"/>
    </sheetView>
  </sheetViews>
  <sheetFormatPr defaultRowHeight="13.8" x14ac:dyDescent="0.25"/>
  <cols>
    <col min="1" max="1" width="5.90625" style="235" customWidth="1"/>
    <col min="2" max="2" width="8.7265625" style="235"/>
    <col min="3" max="3" width="28.90625" style="235" customWidth="1"/>
    <col min="4" max="4" width="57.6328125" style="235" customWidth="1"/>
    <col min="5" max="5" width="45.36328125" style="235" customWidth="1"/>
    <col min="6" max="16384" width="8.7265625" style="235"/>
  </cols>
  <sheetData>
    <row r="2" spans="2:5" x14ac:dyDescent="0.25">
      <c r="B2" s="840" t="s">
        <v>4201</v>
      </c>
      <c r="C2" s="840"/>
    </row>
    <row r="3" spans="2:5" x14ac:dyDescent="0.25">
      <c r="B3" s="840" t="s">
        <v>4202</v>
      </c>
      <c r="C3" s="840" t="s">
        <v>4355</v>
      </c>
    </row>
    <row r="5" spans="2:5" x14ac:dyDescent="0.25">
      <c r="B5" s="824" t="s">
        <v>2947</v>
      </c>
      <c r="C5" s="825" t="s">
        <v>4203</v>
      </c>
      <c r="D5" s="825" t="s">
        <v>4204</v>
      </c>
      <c r="E5" s="825" t="s">
        <v>4205</v>
      </c>
    </row>
    <row r="6" spans="2:5" x14ac:dyDescent="0.25">
      <c r="B6" s="826">
        <v>1</v>
      </c>
      <c r="C6" s="827" t="s">
        <v>4206</v>
      </c>
      <c r="D6" s="828"/>
      <c r="E6" s="828"/>
    </row>
    <row r="7" spans="2:5" ht="64.2" customHeight="1" x14ac:dyDescent="0.25">
      <c r="B7" s="826">
        <v>2</v>
      </c>
      <c r="C7" s="828" t="s">
        <v>4207</v>
      </c>
      <c r="D7" s="828" t="s">
        <v>4208</v>
      </c>
      <c r="E7" s="828" t="s">
        <v>4209</v>
      </c>
    </row>
    <row r="8" spans="2:5" ht="198" customHeight="1" x14ac:dyDescent="0.25">
      <c r="B8" s="826">
        <v>3</v>
      </c>
      <c r="C8" s="828" t="s">
        <v>4210</v>
      </c>
      <c r="D8" s="828" t="s">
        <v>4211</v>
      </c>
      <c r="E8" s="828" t="s">
        <v>4212</v>
      </c>
    </row>
    <row r="9" spans="2:5" ht="198" customHeight="1" x14ac:dyDescent="0.25">
      <c r="B9" s="826">
        <v>4</v>
      </c>
      <c r="C9" s="828" t="s">
        <v>4213</v>
      </c>
      <c r="D9" s="828" t="s">
        <v>4214</v>
      </c>
      <c r="E9" s="828" t="s">
        <v>4215</v>
      </c>
    </row>
    <row r="10" spans="2:5" x14ac:dyDescent="0.25">
      <c r="B10" s="826">
        <v>5</v>
      </c>
      <c r="C10" s="828" t="s">
        <v>4216</v>
      </c>
      <c r="D10" s="828"/>
      <c r="E10" s="828" t="s">
        <v>4217</v>
      </c>
    </row>
    <row r="11" spans="2:5" x14ac:dyDescent="0.25">
      <c r="B11" s="826">
        <v>6</v>
      </c>
      <c r="C11" s="828" t="s">
        <v>4218</v>
      </c>
      <c r="D11" s="828" t="s">
        <v>4219</v>
      </c>
      <c r="E11" s="828" t="s">
        <v>4219</v>
      </c>
    </row>
    <row r="12" spans="2:5" x14ac:dyDescent="0.25">
      <c r="B12" s="826">
        <v>7</v>
      </c>
      <c r="C12" s="828" t="s">
        <v>4220</v>
      </c>
      <c r="D12" s="828">
        <v>2025</v>
      </c>
      <c r="E12" s="828">
        <v>2025</v>
      </c>
    </row>
    <row r="13" spans="2:5" x14ac:dyDescent="0.25">
      <c r="B13" s="826">
        <v>8</v>
      </c>
      <c r="C13" s="829"/>
      <c r="D13" s="829"/>
      <c r="E13" s="829"/>
    </row>
    <row r="14" spans="2:5" ht="27.6" x14ac:dyDescent="0.25">
      <c r="B14" s="826">
        <v>9</v>
      </c>
      <c r="C14" s="830" t="s">
        <v>4221</v>
      </c>
      <c r="D14" s="831"/>
      <c r="E14" s="831"/>
    </row>
    <row r="15" spans="2:5" x14ac:dyDescent="0.25">
      <c r="B15" s="826">
        <v>10</v>
      </c>
      <c r="C15" s="831" t="s">
        <v>4222</v>
      </c>
      <c r="D15" s="831" t="s">
        <v>4223</v>
      </c>
      <c r="E15" s="831" t="s">
        <v>4224</v>
      </c>
    </row>
    <row r="16" spans="2:5" x14ac:dyDescent="0.25">
      <c r="B16" s="826">
        <v>11</v>
      </c>
      <c r="C16" s="831" t="s">
        <v>4225</v>
      </c>
      <c r="D16" s="831" t="s">
        <v>4223</v>
      </c>
      <c r="E16" s="831" t="s">
        <v>4224</v>
      </c>
    </row>
    <row r="17" spans="2:5" x14ac:dyDescent="0.25">
      <c r="B17" s="826">
        <v>17</v>
      </c>
      <c r="C17" s="831" t="s">
        <v>4227</v>
      </c>
      <c r="D17" s="831" t="s">
        <v>4226</v>
      </c>
      <c r="E17" s="831" t="s">
        <v>4228</v>
      </c>
    </row>
    <row r="18" spans="2:5" ht="27.6" x14ac:dyDescent="0.25">
      <c r="B18" s="826">
        <v>18</v>
      </c>
      <c r="C18" s="831" t="s">
        <v>4229</v>
      </c>
      <c r="D18" s="831" t="s">
        <v>4230</v>
      </c>
      <c r="E18" s="831" t="s">
        <v>4231</v>
      </c>
    </row>
    <row r="19" spans="2:5" x14ac:dyDescent="0.25">
      <c r="B19" s="826">
        <v>19</v>
      </c>
      <c r="C19" s="831" t="s">
        <v>4232</v>
      </c>
      <c r="D19" s="831" t="s">
        <v>4233</v>
      </c>
      <c r="E19" s="831" t="s">
        <v>4233</v>
      </c>
    </row>
    <row r="20" spans="2:5" x14ac:dyDescent="0.25">
      <c r="B20" s="826">
        <v>20</v>
      </c>
      <c r="C20" s="831" t="s">
        <v>4234</v>
      </c>
      <c r="D20" s="831" t="s">
        <v>4230</v>
      </c>
      <c r="E20" s="831" t="s">
        <v>4233</v>
      </c>
    </row>
    <row r="21" spans="2:5" x14ac:dyDescent="0.25">
      <c r="B21" s="826">
        <v>21</v>
      </c>
      <c r="C21" s="831" t="s">
        <v>4235</v>
      </c>
      <c r="D21" s="831" t="s">
        <v>4230</v>
      </c>
      <c r="E21" s="831" t="s">
        <v>4233</v>
      </c>
    </row>
    <row r="22" spans="2:5" x14ac:dyDescent="0.25">
      <c r="B22" s="826">
        <v>22</v>
      </c>
      <c r="C22" s="829"/>
      <c r="D22" s="829"/>
      <c r="E22" s="829"/>
    </row>
    <row r="23" spans="2:5" x14ac:dyDescent="0.25">
      <c r="B23" s="826">
        <v>23</v>
      </c>
      <c r="C23" s="832" t="s">
        <v>4236</v>
      </c>
      <c r="D23" s="833"/>
      <c r="E23" s="833"/>
    </row>
    <row r="24" spans="2:5" x14ac:dyDescent="0.25">
      <c r="B24" s="826">
        <v>24</v>
      </c>
      <c r="C24" s="833" t="s">
        <v>4237</v>
      </c>
      <c r="D24" s="833" t="s">
        <v>4238</v>
      </c>
      <c r="E24" s="833" t="s">
        <v>4239</v>
      </c>
    </row>
    <row r="25" spans="2:5" x14ac:dyDescent="0.25">
      <c r="B25" s="826">
        <v>25</v>
      </c>
      <c r="C25" s="833" t="s">
        <v>4240</v>
      </c>
      <c r="D25" s="833" t="s">
        <v>4226</v>
      </c>
      <c r="E25" s="833" t="s">
        <v>4241</v>
      </c>
    </row>
    <row r="26" spans="2:5" x14ac:dyDescent="0.25">
      <c r="B26" s="826">
        <v>26</v>
      </c>
      <c r="C26" s="833" t="s">
        <v>4242</v>
      </c>
      <c r="D26" s="833" t="s">
        <v>4226</v>
      </c>
      <c r="E26" s="833" t="s">
        <v>4241</v>
      </c>
    </row>
    <row r="27" spans="2:5" x14ac:dyDescent="0.25">
      <c r="B27" s="826">
        <v>27</v>
      </c>
      <c r="C27" s="833" t="s">
        <v>4243</v>
      </c>
      <c r="D27" s="833" t="s">
        <v>4226</v>
      </c>
      <c r="E27" s="833" t="s">
        <v>4241</v>
      </c>
    </row>
    <row r="28" spans="2:5" x14ac:dyDescent="0.25">
      <c r="B28" s="826">
        <v>29</v>
      </c>
      <c r="C28" s="829"/>
      <c r="D28" s="829"/>
      <c r="E28" s="829"/>
    </row>
    <row r="29" spans="2:5" ht="27.6" x14ac:dyDescent="0.25">
      <c r="B29" s="826">
        <v>30</v>
      </c>
      <c r="C29" s="834" t="s">
        <v>4244</v>
      </c>
      <c r="D29" s="604"/>
      <c r="E29" s="604"/>
    </row>
    <row r="30" spans="2:5" x14ac:dyDescent="0.25">
      <c r="B30" s="826">
        <v>31</v>
      </c>
      <c r="C30" s="604" t="s">
        <v>4245</v>
      </c>
      <c r="D30" s="604" t="s">
        <v>4246</v>
      </c>
      <c r="E30" s="604" t="s">
        <v>4247</v>
      </c>
    </row>
    <row r="31" spans="2:5" x14ac:dyDescent="0.25">
      <c r="B31" s="826">
        <v>32</v>
      </c>
      <c r="C31" s="604" t="s">
        <v>4248</v>
      </c>
      <c r="D31" s="604" t="s">
        <v>4249</v>
      </c>
      <c r="E31" s="604" t="s">
        <v>4250</v>
      </c>
    </row>
    <row r="32" spans="2:5" ht="69" x14ac:dyDescent="0.25">
      <c r="B32" s="826">
        <v>33</v>
      </c>
      <c r="C32" s="604" t="s">
        <v>4251</v>
      </c>
      <c r="D32" s="604" t="s">
        <v>4252</v>
      </c>
      <c r="E32" s="604" t="s">
        <v>4253</v>
      </c>
    </row>
    <row r="33" spans="2:5" x14ac:dyDescent="0.25">
      <c r="B33" s="826">
        <v>34</v>
      </c>
      <c r="C33" s="604" t="s">
        <v>4254</v>
      </c>
      <c r="D33" s="604" t="s">
        <v>4255</v>
      </c>
      <c r="E33" s="604" t="s">
        <v>4256</v>
      </c>
    </row>
    <row r="34" spans="2:5" x14ac:dyDescent="0.25">
      <c r="B34" s="826">
        <v>35</v>
      </c>
      <c r="C34" s="604" t="s">
        <v>4257</v>
      </c>
      <c r="D34" s="604" t="s">
        <v>4258</v>
      </c>
      <c r="E34" s="604" t="s">
        <v>4259</v>
      </c>
    </row>
    <row r="35" spans="2:5" ht="27.6" x14ac:dyDescent="0.25">
      <c r="B35" s="826">
        <v>36</v>
      </c>
      <c r="C35" s="604" t="s">
        <v>4260</v>
      </c>
      <c r="D35" s="604" t="s">
        <v>4241</v>
      </c>
      <c r="E35" s="604" t="s">
        <v>4241</v>
      </c>
    </row>
    <row r="36" spans="2:5" ht="27.6" x14ac:dyDescent="0.25">
      <c r="B36" s="826">
        <v>37</v>
      </c>
      <c r="C36" s="604" t="s">
        <v>4261</v>
      </c>
      <c r="D36" s="604" t="s">
        <v>4230</v>
      </c>
      <c r="E36" s="604" t="s">
        <v>4262</v>
      </c>
    </row>
    <row r="37" spans="2:5" x14ac:dyDescent="0.25">
      <c r="B37" s="826">
        <v>38</v>
      </c>
      <c r="C37" s="604" t="s">
        <v>4263</v>
      </c>
      <c r="D37" s="604" t="s">
        <v>4327</v>
      </c>
      <c r="E37" s="604" t="s">
        <v>4264</v>
      </c>
    </row>
    <row r="38" spans="2:5" x14ac:dyDescent="0.25">
      <c r="B38" s="826">
        <v>39</v>
      </c>
      <c r="C38" s="604"/>
      <c r="D38" s="604"/>
      <c r="E38" s="604"/>
    </row>
    <row r="39" spans="2:5" x14ac:dyDescent="0.25">
      <c r="B39" s="826">
        <v>40</v>
      </c>
      <c r="C39" s="829"/>
      <c r="D39" s="829"/>
      <c r="E39" s="829"/>
    </row>
    <row r="40" spans="2:5" x14ac:dyDescent="0.25">
      <c r="B40" s="826">
        <v>41</v>
      </c>
      <c r="C40" s="825" t="s">
        <v>4265</v>
      </c>
      <c r="D40" s="835"/>
      <c r="E40" s="835"/>
    </row>
    <row r="41" spans="2:5" ht="110.4" x14ac:dyDescent="0.25">
      <c r="B41" s="826">
        <v>42</v>
      </c>
      <c r="C41" s="835" t="s">
        <v>4266</v>
      </c>
      <c r="D41" s="835" t="s">
        <v>4267</v>
      </c>
      <c r="E41" s="835" t="s">
        <v>4268</v>
      </c>
    </row>
    <row r="42" spans="2:5" ht="69" x14ac:dyDescent="0.25">
      <c r="B42" s="826">
        <v>43</v>
      </c>
      <c r="C42" s="835" t="s">
        <v>4269</v>
      </c>
      <c r="D42" s="835" t="s">
        <v>4270</v>
      </c>
      <c r="E42" s="835" t="s">
        <v>4271</v>
      </c>
    </row>
    <row r="43" spans="2:5" ht="82.8" x14ac:dyDescent="0.25">
      <c r="B43" s="826">
        <v>44</v>
      </c>
      <c r="C43" s="835" t="s">
        <v>4272</v>
      </c>
      <c r="D43" s="835" t="s">
        <v>4250</v>
      </c>
      <c r="E43" s="835" t="s">
        <v>4273</v>
      </c>
    </row>
    <row r="44" spans="2:5" ht="27.6" x14ac:dyDescent="0.25">
      <c r="B44" s="826">
        <v>45</v>
      </c>
      <c r="C44" s="835" t="s">
        <v>4274</v>
      </c>
      <c r="D44" s="835" t="s">
        <v>4275</v>
      </c>
      <c r="E44" s="835" t="s">
        <v>4276</v>
      </c>
    </row>
    <row r="45" spans="2:5" ht="41.4" x14ac:dyDescent="0.25">
      <c r="B45" s="826">
        <v>46</v>
      </c>
      <c r="C45" s="835" t="s">
        <v>4277</v>
      </c>
      <c r="D45" s="835" t="s">
        <v>4278</v>
      </c>
      <c r="E45" s="835" t="s">
        <v>4279</v>
      </c>
    </row>
    <row r="46" spans="2:5" ht="41.4" x14ac:dyDescent="0.25">
      <c r="B46" s="826">
        <v>47</v>
      </c>
      <c r="C46" s="835" t="s">
        <v>4280</v>
      </c>
      <c r="D46" s="835"/>
      <c r="E46" s="835" t="s">
        <v>4281</v>
      </c>
    </row>
    <row r="47" spans="2:5" ht="41.4" x14ac:dyDescent="0.25">
      <c r="B47" s="826">
        <v>48</v>
      </c>
      <c r="C47" s="835" t="s">
        <v>4282</v>
      </c>
      <c r="D47" s="835"/>
      <c r="E47" s="835" t="s">
        <v>4283</v>
      </c>
    </row>
    <row r="48" spans="2:5" ht="55.2" x14ac:dyDescent="0.25">
      <c r="B48" s="826">
        <v>49</v>
      </c>
      <c r="C48" s="835" t="s">
        <v>4284</v>
      </c>
      <c r="D48" s="835"/>
      <c r="E48" s="835" t="s">
        <v>4285</v>
      </c>
    </row>
    <row r="49" spans="2:5" ht="69" x14ac:dyDescent="0.25">
      <c r="B49" s="826">
        <v>52</v>
      </c>
      <c r="C49" s="835" t="s">
        <v>4286</v>
      </c>
      <c r="D49" s="835" t="s">
        <v>4287</v>
      </c>
      <c r="E49" s="835" t="s">
        <v>4288</v>
      </c>
    </row>
    <row r="50" spans="2:5" ht="82.8" x14ac:dyDescent="0.25">
      <c r="B50" s="826">
        <v>53</v>
      </c>
      <c r="C50" s="835" t="s">
        <v>4289</v>
      </c>
      <c r="D50" s="835" t="s">
        <v>4230</v>
      </c>
      <c r="E50" s="835" t="s">
        <v>4290</v>
      </c>
    </row>
    <row r="51" spans="2:5" ht="55.2" x14ac:dyDescent="0.25">
      <c r="B51" s="826">
        <v>54</v>
      </c>
      <c r="C51" s="835" t="s">
        <v>4291</v>
      </c>
      <c r="D51" s="835"/>
      <c r="E51" s="835" t="s">
        <v>4292</v>
      </c>
    </row>
    <row r="52" spans="2:5" ht="55.2" x14ac:dyDescent="0.25">
      <c r="B52" s="826">
        <v>55</v>
      </c>
      <c r="C52" s="835" t="s">
        <v>4293</v>
      </c>
      <c r="D52" s="835"/>
      <c r="E52" s="835" t="s">
        <v>4294</v>
      </c>
    </row>
    <row r="53" spans="2:5" x14ac:dyDescent="0.25">
      <c r="B53" s="826">
        <v>56</v>
      </c>
      <c r="C53" s="829"/>
      <c r="D53" s="829"/>
      <c r="E53" s="829"/>
    </row>
    <row r="54" spans="2:5" x14ac:dyDescent="0.25">
      <c r="B54" s="826">
        <v>57</v>
      </c>
      <c r="C54" s="836" t="s">
        <v>4295</v>
      </c>
      <c r="D54" s="836"/>
      <c r="E54" s="836"/>
    </row>
    <row r="55" spans="2:5" ht="27.6" x14ac:dyDescent="0.25">
      <c r="B55" s="826">
        <v>58</v>
      </c>
      <c r="C55" s="836" t="s">
        <v>4296</v>
      </c>
      <c r="D55" s="836" t="s">
        <v>4297</v>
      </c>
      <c r="E55" s="836" t="s">
        <v>4298</v>
      </c>
    </row>
    <row r="56" spans="2:5" ht="41.4" x14ac:dyDescent="0.25">
      <c r="B56" s="826">
        <v>59</v>
      </c>
      <c r="C56" s="836" t="s">
        <v>4299</v>
      </c>
      <c r="D56" s="836" t="s">
        <v>4300</v>
      </c>
      <c r="E56" s="836" t="s">
        <v>4301</v>
      </c>
    </row>
    <row r="57" spans="2:5" ht="27.6" x14ac:dyDescent="0.25">
      <c r="B57" s="826">
        <v>60</v>
      </c>
      <c r="C57" s="836" t="s">
        <v>4302</v>
      </c>
      <c r="D57" s="836" t="s">
        <v>4303</v>
      </c>
      <c r="E57" s="836" t="s">
        <v>4304</v>
      </c>
    </row>
    <row r="58" spans="2:5" x14ac:dyDescent="0.25">
      <c r="B58" s="826">
        <v>61</v>
      </c>
      <c r="C58" s="836" t="s">
        <v>4305</v>
      </c>
      <c r="D58" s="836" t="s">
        <v>4306</v>
      </c>
      <c r="E58" s="836" t="s">
        <v>4307</v>
      </c>
    </row>
    <row r="59" spans="2:5" ht="27.6" x14ac:dyDescent="0.25">
      <c r="B59" s="826">
        <v>62</v>
      </c>
      <c r="C59" s="836" t="s">
        <v>4308</v>
      </c>
      <c r="D59" s="836" t="s">
        <v>4241</v>
      </c>
      <c r="E59" s="836" t="s">
        <v>4241</v>
      </c>
    </row>
    <row r="60" spans="2:5" x14ac:dyDescent="0.25">
      <c r="B60" s="826">
        <v>63</v>
      </c>
      <c r="C60" s="829"/>
      <c r="D60" s="829"/>
      <c r="E60" s="829"/>
    </row>
    <row r="61" spans="2:5" ht="27.6" x14ac:dyDescent="0.25">
      <c r="B61" s="826">
        <v>64</v>
      </c>
      <c r="C61" s="837" t="s">
        <v>4309</v>
      </c>
      <c r="D61" s="838"/>
      <c r="E61" s="838"/>
    </row>
    <row r="62" spans="2:5" x14ac:dyDescent="0.25">
      <c r="B62" s="826">
        <v>65</v>
      </c>
      <c r="C62" s="838" t="s">
        <v>4310</v>
      </c>
      <c r="D62" s="839" t="s">
        <v>4311</v>
      </c>
      <c r="E62" s="839" t="s">
        <v>4312</v>
      </c>
    </row>
    <row r="63" spans="2:5" x14ac:dyDescent="0.25">
      <c r="B63" s="826">
        <v>66</v>
      </c>
      <c r="C63" s="838" t="s">
        <v>4313</v>
      </c>
      <c r="D63" s="839" t="s">
        <v>4314</v>
      </c>
      <c r="E63" s="839" t="s">
        <v>4315</v>
      </c>
    </row>
    <row r="64" spans="2:5" x14ac:dyDescent="0.25">
      <c r="B64" s="826">
        <v>71</v>
      </c>
      <c r="C64" s="838" t="s">
        <v>4317</v>
      </c>
      <c r="D64" s="838" t="s">
        <v>4318</v>
      </c>
      <c r="E64" s="838" t="s">
        <v>4328</v>
      </c>
    </row>
    <row r="65" spans="2:5" ht="41.4" x14ac:dyDescent="0.25">
      <c r="B65" s="826">
        <v>72</v>
      </c>
      <c r="C65" s="838" t="s">
        <v>4319</v>
      </c>
      <c r="D65" s="838" t="s">
        <v>4320</v>
      </c>
      <c r="E65" s="838" t="s">
        <v>4321</v>
      </c>
    </row>
    <row r="66" spans="2:5" ht="27.6" x14ac:dyDescent="0.25">
      <c r="B66" s="826">
        <v>73</v>
      </c>
      <c r="C66" s="838" t="s">
        <v>4322</v>
      </c>
      <c r="D66" s="838" t="s">
        <v>4323</v>
      </c>
      <c r="E66" s="838" t="s">
        <v>4324</v>
      </c>
    </row>
    <row r="67" spans="2:5" x14ac:dyDescent="0.25">
      <c r="B67" s="826">
        <v>74</v>
      </c>
      <c r="C67" s="838" t="s">
        <v>4325</v>
      </c>
      <c r="D67" s="838" t="s">
        <v>4326</v>
      </c>
      <c r="E67" s="838" t="s">
        <v>4316</v>
      </c>
    </row>
  </sheetData>
  <sheetProtection sheet="1" objects="1" scenarios="1"/>
  <autoFilter ref="B5:E67" xr:uid="{822BA365-9233-4CB5-95D2-D5DB034140F4}"/>
  <hyperlinks>
    <hyperlink ref="E62" r:id="rId1" xr:uid="{00863135-5D48-4E40-A683-1D672D97BC00}"/>
    <hyperlink ref="D62" r:id="rId2" xr:uid="{2C56ECEC-0200-4474-AF18-3DAAC040473A}"/>
    <hyperlink ref="D63" r:id="rId3" xr:uid="{3F270A47-1EAC-4625-B2D7-D21ACABEEE07}"/>
    <hyperlink ref="E63" r:id="rId4" xr:uid="{6CDCB846-E40C-4193-B1BD-7EB7B7D2AD16}"/>
  </hyperlinks>
  <pageMargins left="0.98425196850393704" right="0.98425196850393704" top="1.3779527559055118" bottom="0.98425196850393704" header="0.51181102362204722" footer="0.51181102362204722"/>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10DD-A09C-4057-9D59-7CBDC49458E5}">
  <sheetPr>
    <tabColor rgb="FFFFFF00"/>
  </sheetPr>
  <dimension ref="A1:O174"/>
  <sheetViews>
    <sheetView zoomScale="80" zoomScaleNormal="80" workbookViewId="0">
      <pane ySplit="4" topLeftCell="A5" activePane="bottomLeft" state="frozen"/>
      <selection pane="bottomLeft"/>
    </sheetView>
  </sheetViews>
  <sheetFormatPr defaultRowHeight="13.8" x14ac:dyDescent="0.25"/>
  <cols>
    <col min="2" max="2" width="9.7265625" style="609" customWidth="1"/>
    <col min="3" max="3" width="11.54296875" style="610" customWidth="1"/>
    <col min="4" max="4" width="14.453125" style="610" customWidth="1"/>
    <col min="5" max="5" width="45.1796875" style="610" customWidth="1"/>
    <col min="6" max="6" width="17.26953125" style="611" customWidth="1"/>
    <col min="7" max="7" width="57.6328125" style="612" customWidth="1"/>
    <col min="8" max="8" width="9.08984375" style="611" customWidth="1"/>
    <col min="9" max="9" width="35.453125" style="612" customWidth="1"/>
    <col min="10" max="10" width="7.1796875" style="613" hidden="1" customWidth="1"/>
    <col min="11" max="11" width="18.7265625" style="613" hidden="1" customWidth="1"/>
    <col min="12" max="12" width="56.453125" style="614" hidden="1" customWidth="1"/>
    <col min="13" max="13" width="4.36328125" customWidth="1"/>
    <col min="14" max="14" width="22.1796875" customWidth="1"/>
  </cols>
  <sheetData>
    <row r="1" spans="1:15" x14ac:dyDescent="0.25">
      <c r="A1" s="235"/>
      <c r="B1" s="235"/>
      <c r="C1" s="615"/>
      <c r="D1" s="615"/>
      <c r="E1" s="615"/>
      <c r="F1" s="615"/>
      <c r="G1" s="616"/>
      <c r="H1" s="615"/>
      <c r="I1" s="616"/>
      <c r="J1" s="617"/>
      <c r="K1" s="617"/>
      <c r="L1" s="618"/>
    </row>
    <row r="2" spans="1:15" ht="106.2" customHeight="1" x14ac:dyDescent="0.25">
      <c r="A2" s="235"/>
      <c r="B2" s="633">
        <v>45954</v>
      </c>
      <c r="C2" s="615"/>
      <c r="D2" s="615"/>
      <c r="E2" s="841" t="s">
        <v>4110</v>
      </c>
      <c r="F2" s="842"/>
      <c r="G2" s="843"/>
      <c r="H2" s="615"/>
      <c r="I2" s="616"/>
      <c r="J2" s="617"/>
      <c r="K2" s="617"/>
      <c r="L2" s="618"/>
    </row>
    <row r="3" spans="1:15" x14ac:dyDescent="0.25">
      <c r="A3" s="235"/>
      <c r="B3" s="235"/>
      <c r="C3" s="615"/>
      <c r="D3" s="615"/>
      <c r="E3" s="615"/>
      <c r="F3" s="615"/>
      <c r="G3" s="616"/>
      <c r="H3" s="615"/>
      <c r="I3" s="616"/>
      <c r="J3" s="617"/>
      <c r="K3" s="617"/>
      <c r="L3" s="618"/>
    </row>
    <row r="4" spans="1:15" ht="27.6" x14ac:dyDescent="0.25">
      <c r="B4" s="598" t="s">
        <v>4104</v>
      </c>
      <c r="C4" s="529" t="s">
        <v>3973</v>
      </c>
      <c r="D4" s="529" t="s">
        <v>3974</v>
      </c>
      <c r="E4" s="634" t="s">
        <v>3975</v>
      </c>
      <c r="F4" s="631" t="s">
        <v>4106</v>
      </c>
      <c r="G4" s="599" t="s">
        <v>4107</v>
      </c>
      <c r="H4" s="632" t="s">
        <v>4109</v>
      </c>
      <c r="I4" s="599" t="s">
        <v>4108</v>
      </c>
      <c r="J4" s="600" t="s">
        <v>3973</v>
      </c>
      <c r="K4" s="600" t="s">
        <v>3974</v>
      </c>
      <c r="L4" s="601" t="s">
        <v>3975</v>
      </c>
    </row>
    <row r="5" spans="1:15" x14ac:dyDescent="0.25">
      <c r="B5" s="602">
        <v>1</v>
      </c>
      <c r="C5" s="635" t="s">
        <v>4099</v>
      </c>
      <c r="D5" s="635" t="s">
        <v>3976</v>
      </c>
      <c r="E5" s="636" t="s">
        <v>4100</v>
      </c>
      <c r="F5" s="603"/>
      <c r="G5" s="604" t="s">
        <v>1537</v>
      </c>
      <c r="H5" s="603" t="s">
        <v>1537</v>
      </c>
      <c r="I5" s="604" t="s">
        <v>1537</v>
      </c>
      <c r="J5" s="605" t="s">
        <v>4099</v>
      </c>
      <c r="K5" s="605" t="s">
        <v>3976</v>
      </c>
      <c r="L5" s="606" t="s">
        <v>4100</v>
      </c>
      <c r="O5" s="607"/>
    </row>
    <row r="6" spans="1:15" x14ac:dyDescent="0.25">
      <c r="B6" s="602">
        <v>2</v>
      </c>
      <c r="C6" s="635" t="s">
        <v>3977</v>
      </c>
      <c r="D6" s="635" t="s">
        <v>3976</v>
      </c>
      <c r="E6" s="636" t="s">
        <v>2255</v>
      </c>
      <c r="F6" s="603"/>
      <c r="G6" s="604" t="s">
        <v>1537</v>
      </c>
      <c r="H6" s="603" t="s">
        <v>1537</v>
      </c>
      <c r="I6" s="604" t="s">
        <v>1537</v>
      </c>
      <c r="J6" s="605" t="s">
        <v>3977</v>
      </c>
      <c r="K6" s="605" t="s">
        <v>3976</v>
      </c>
      <c r="L6" s="606" t="s">
        <v>2255</v>
      </c>
      <c r="O6" s="607"/>
    </row>
    <row r="7" spans="1:15" x14ac:dyDescent="0.25">
      <c r="B7" s="602">
        <v>3</v>
      </c>
      <c r="C7" s="635" t="s">
        <v>3978</v>
      </c>
      <c r="D7" s="635" t="s">
        <v>3976</v>
      </c>
      <c r="E7" s="636" t="s">
        <v>3979</v>
      </c>
      <c r="F7" s="603"/>
      <c r="G7" s="604" t="s">
        <v>1537</v>
      </c>
      <c r="H7" s="603" t="s">
        <v>1537</v>
      </c>
      <c r="I7" s="604" t="s">
        <v>1537</v>
      </c>
      <c r="J7" s="605" t="s">
        <v>3978</v>
      </c>
      <c r="K7" s="605" t="s">
        <v>3976</v>
      </c>
      <c r="L7" s="606" t="s">
        <v>3979</v>
      </c>
      <c r="O7" s="607"/>
    </row>
    <row r="8" spans="1:15" ht="41.4" x14ac:dyDescent="0.25">
      <c r="B8" s="602">
        <v>4</v>
      </c>
      <c r="C8" s="635" t="s">
        <v>3980</v>
      </c>
      <c r="D8" s="635" t="s">
        <v>3976</v>
      </c>
      <c r="E8" s="636" t="s">
        <v>3981</v>
      </c>
      <c r="F8" s="603"/>
      <c r="G8" s="604" t="s">
        <v>1537</v>
      </c>
      <c r="H8" s="603" t="s">
        <v>1537</v>
      </c>
      <c r="I8" s="604" t="s">
        <v>1537</v>
      </c>
      <c r="J8" s="605" t="s">
        <v>3980</v>
      </c>
      <c r="K8" s="605" t="s">
        <v>3976</v>
      </c>
      <c r="L8" s="606" t="s">
        <v>3981</v>
      </c>
      <c r="O8" s="607"/>
    </row>
    <row r="9" spans="1:15" ht="69" x14ac:dyDescent="0.25">
      <c r="B9" s="602">
        <v>5</v>
      </c>
      <c r="C9" s="635" t="s">
        <v>3982</v>
      </c>
      <c r="D9" s="635" t="s">
        <v>3976</v>
      </c>
      <c r="E9" s="636" t="s">
        <v>3778</v>
      </c>
      <c r="F9" s="603" t="s">
        <v>892</v>
      </c>
      <c r="G9" s="604" t="s">
        <v>1249</v>
      </c>
      <c r="H9" s="603">
        <v>3</v>
      </c>
      <c r="I9" s="604">
        <v>0</v>
      </c>
      <c r="J9" s="605" t="s">
        <v>3982</v>
      </c>
      <c r="K9" s="605" t="s">
        <v>3976</v>
      </c>
      <c r="L9" s="606" t="s">
        <v>3778</v>
      </c>
      <c r="O9" s="607"/>
    </row>
    <row r="10" spans="1:15" ht="41.4" x14ac:dyDescent="0.25">
      <c r="B10" s="602">
        <v>6</v>
      </c>
      <c r="C10" s="635" t="s">
        <v>3983</v>
      </c>
      <c r="D10" s="635" t="s">
        <v>3976</v>
      </c>
      <c r="E10" s="636" t="s">
        <v>3984</v>
      </c>
      <c r="F10" s="603" t="s">
        <v>3894</v>
      </c>
      <c r="G10" s="604" t="s">
        <v>3895</v>
      </c>
      <c r="H10" s="603">
        <v>0</v>
      </c>
      <c r="I10" s="604">
        <v>0</v>
      </c>
      <c r="J10" s="605" t="s">
        <v>3983</v>
      </c>
      <c r="K10" s="605" t="s">
        <v>3976</v>
      </c>
      <c r="L10" s="606" t="s">
        <v>3984</v>
      </c>
    </row>
    <row r="11" spans="1:15" ht="41.4" x14ac:dyDescent="0.25">
      <c r="B11" s="602">
        <v>7</v>
      </c>
      <c r="C11" s="635" t="s">
        <v>3985</v>
      </c>
      <c r="D11" s="635" t="s">
        <v>3976</v>
      </c>
      <c r="E11" s="636" t="s">
        <v>3986</v>
      </c>
      <c r="F11" s="603" t="s">
        <v>3894</v>
      </c>
      <c r="G11" s="604" t="s">
        <v>3895</v>
      </c>
      <c r="H11" s="603">
        <v>0</v>
      </c>
      <c r="I11" s="604">
        <v>0</v>
      </c>
      <c r="J11" s="605" t="s">
        <v>3985</v>
      </c>
      <c r="K11" s="605" t="s">
        <v>3976</v>
      </c>
      <c r="L11" s="606" t="s">
        <v>3986</v>
      </c>
    </row>
    <row r="12" spans="1:15" ht="41.4" x14ac:dyDescent="0.25">
      <c r="B12" s="602">
        <v>8</v>
      </c>
      <c r="C12" s="635" t="s">
        <v>3987</v>
      </c>
      <c r="D12" s="635" t="s">
        <v>3976</v>
      </c>
      <c r="E12" s="636" t="s">
        <v>3988</v>
      </c>
      <c r="F12" s="603" t="s">
        <v>3894</v>
      </c>
      <c r="G12" s="604" t="s">
        <v>3895</v>
      </c>
      <c r="H12" s="603">
        <v>0</v>
      </c>
      <c r="I12" s="604">
        <v>0</v>
      </c>
      <c r="J12" s="605" t="s">
        <v>3987</v>
      </c>
      <c r="K12" s="605" t="s">
        <v>3976</v>
      </c>
      <c r="L12" s="606" t="s">
        <v>3988</v>
      </c>
    </row>
    <row r="13" spans="1:15" ht="55.2" x14ac:dyDescent="0.25">
      <c r="B13" s="602">
        <v>9</v>
      </c>
      <c r="C13" s="635" t="s">
        <v>3989</v>
      </c>
      <c r="D13" s="635" t="s">
        <v>3976</v>
      </c>
      <c r="E13" s="636" t="s">
        <v>3779</v>
      </c>
      <c r="F13" s="603" t="s">
        <v>892</v>
      </c>
      <c r="G13" s="604" t="s">
        <v>1249</v>
      </c>
      <c r="H13" s="603">
        <v>3</v>
      </c>
      <c r="I13" s="604">
        <v>0</v>
      </c>
      <c r="J13" s="605" t="s">
        <v>3989</v>
      </c>
      <c r="K13" s="605" t="s">
        <v>3976</v>
      </c>
      <c r="L13" s="606" t="s">
        <v>3779</v>
      </c>
    </row>
    <row r="14" spans="1:15" ht="55.2" x14ac:dyDescent="0.25">
      <c r="B14" s="602">
        <v>10</v>
      </c>
      <c r="C14" s="635" t="s">
        <v>3990</v>
      </c>
      <c r="D14" s="635" t="s">
        <v>3976</v>
      </c>
      <c r="E14" s="636" t="s">
        <v>3780</v>
      </c>
      <c r="F14" s="603" t="s">
        <v>892</v>
      </c>
      <c r="G14" s="604" t="s">
        <v>1249</v>
      </c>
      <c r="H14" s="603">
        <v>3</v>
      </c>
      <c r="I14" s="604">
        <v>0</v>
      </c>
      <c r="J14" s="605" t="s">
        <v>3990</v>
      </c>
      <c r="K14" s="605" t="s">
        <v>3976</v>
      </c>
      <c r="L14" s="606" t="s">
        <v>3780</v>
      </c>
    </row>
    <row r="15" spans="1:15" ht="69" x14ac:dyDescent="0.25">
      <c r="B15" s="602">
        <v>11</v>
      </c>
      <c r="C15" s="635" t="s">
        <v>3738</v>
      </c>
      <c r="D15" s="635" t="s">
        <v>3976</v>
      </c>
      <c r="E15" s="636" t="s">
        <v>3991</v>
      </c>
      <c r="F15" s="603" t="s">
        <v>3894</v>
      </c>
      <c r="G15" s="604" t="s">
        <v>3895</v>
      </c>
      <c r="H15" s="603">
        <v>0</v>
      </c>
      <c r="I15" s="604">
        <v>0</v>
      </c>
      <c r="J15" s="605" t="s">
        <v>3738</v>
      </c>
      <c r="K15" s="605" t="s">
        <v>3976</v>
      </c>
      <c r="L15" s="606" t="s">
        <v>3991</v>
      </c>
    </row>
    <row r="16" spans="1:15" ht="27.6" x14ac:dyDescent="0.25">
      <c r="B16" s="602">
        <v>12</v>
      </c>
      <c r="C16" s="635" t="s">
        <v>3992</v>
      </c>
      <c r="D16" s="635" t="s">
        <v>3976</v>
      </c>
      <c r="E16" s="636" t="s">
        <v>3993</v>
      </c>
      <c r="F16" s="603" t="s">
        <v>3894</v>
      </c>
      <c r="G16" s="604" t="s">
        <v>3895</v>
      </c>
      <c r="H16" s="603">
        <v>0</v>
      </c>
      <c r="I16" s="604">
        <v>0</v>
      </c>
      <c r="J16" s="605" t="s">
        <v>3992</v>
      </c>
      <c r="K16" s="605" t="s">
        <v>3976</v>
      </c>
      <c r="L16" s="606" t="s">
        <v>3993</v>
      </c>
    </row>
    <row r="17" spans="2:12" ht="27.6" x14ac:dyDescent="0.25">
      <c r="B17" s="602">
        <v>13</v>
      </c>
      <c r="C17" s="635" t="s">
        <v>3994</v>
      </c>
      <c r="D17" s="635" t="s">
        <v>3976</v>
      </c>
      <c r="E17" s="636" t="s">
        <v>3995</v>
      </c>
      <c r="F17" s="603" t="s">
        <v>3894</v>
      </c>
      <c r="G17" s="604" t="s">
        <v>3895</v>
      </c>
      <c r="H17" s="603">
        <v>0</v>
      </c>
      <c r="I17" s="604">
        <v>0</v>
      </c>
      <c r="J17" s="605" t="s">
        <v>3994</v>
      </c>
      <c r="K17" s="605" t="s">
        <v>3976</v>
      </c>
      <c r="L17" s="606" t="s">
        <v>3995</v>
      </c>
    </row>
    <row r="18" spans="2:12" ht="27.6" x14ac:dyDescent="0.25">
      <c r="B18" s="602">
        <v>14</v>
      </c>
      <c r="C18" s="635" t="s">
        <v>3996</v>
      </c>
      <c r="D18" s="635" t="s">
        <v>3976</v>
      </c>
      <c r="E18" s="636" t="s">
        <v>3997</v>
      </c>
      <c r="F18" s="603" t="s">
        <v>3894</v>
      </c>
      <c r="G18" s="604" t="s">
        <v>3895</v>
      </c>
      <c r="H18" s="603">
        <v>0</v>
      </c>
      <c r="I18" s="604">
        <v>0</v>
      </c>
      <c r="J18" s="605" t="s">
        <v>3996</v>
      </c>
      <c r="K18" s="605" t="s">
        <v>3976</v>
      </c>
      <c r="L18" s="606" t="s">
        <v>3997</v>
      </c>
    </row>
    <row r="19" spans="2:12" ht="27.6" x14ac:dyDescent="0.25">
      <c r="B19" s="602">
        <v>15</v>
      </c>
      <c r="C19" s="635" t="s">
        <v>3998</v>
      </c>
      <c r="D19" s="635" t="s">
        <v>3976</v>
      </c>
      <c r="E19" s="636" t="s">
        <v>3999</v>
      </c>
      <c r="F19" s="603" t="s">
        <v>3894</v>
      </c>
      <c r="G19" s="604" t="s">
        <v>3895</v>
      </c>
      <c r="H19" s="603">
        <v>0</v>
      </c>
      <c r="I19" s="604">
        <v>0</v>
      </c>
      <c r="J19" s="605" t="s">
        <v>3998</v>
      </c>
      <c r="K19" s="605" t="s">
        <v>3976</v>
      </c>
      <c r="L19" s="606" t="s">
        <v>3999</v>
      </c>
    </row>
    <row r="20" spans="2:12" ht="27.6" x14ac:dyDescent="0.25">
      <c r="B20" s="602">
        <v>16</v>
      </c>
      <c r="C20" s="635" t="s">
        <v>4000</v>
      </c>
      <c r="D20" s="635" t="s">
        <v>3976</v>
      </c>
      <c r="E20" s="636" t="s">
        <v>4001</v>
      </c>
      <c r="F20" s="603" t="s">
        <v>3894</v>
      </c>
      <c r="G20" s="604" t="s">
        <v>3895</v>
      </c>
      <c r="H20" s="603">
        <v>0</v>
      </c>
      <c r="I20" s="604">
        <v>0</v>
      </c>
      <c r="J20" s="605" t="s">
        <v>4000</v>
      </c>
      <c r="K20" s="605" t="s">
        <v>3976</v>
      </c>
      <c r="L20" s="606" t="s">
        <v>4001</v>
      </c>
    </row>
    <row r="21" spans="2:12" ht="27.6" x14ac:dyDescent="0.25">
      <c r="B21" s="602">
        <v>17</v>
      </c>
      <c r="C21" s="635" t="s">
        <v>4002</v>
      </c>
      <c r="D21" s="635" t="s">
        <v>3976</v>
      </c>
      <c r="E21" s="636" t="s">
        <v>4003</v>
      </c>
      <c r="F21" s="603" t="s">
        <v>3894</v>
      </c>
      <c r="G21" s="604" t="s">
        <v>3895</v>
      </c>
      <c r="H21" s="603">
        <v>0</v>
      </c>
      <c r="I21" s="604">
        <v>0</v>
      </c>
      <c r="J21" s="605" t="s">
        <v>4002</v>
      </c>
      <c r="K21" s="605" t="s">
        <v>3976</v>
      </c>
      <c r="L21" s="606" t="s">
        <v>4003</v>
      </c>
    </row>
    <row r="22" spans="2:12" ht="55.2" x14ac:dyDescent="0.25">
      <c r="B22" s="602">
        <v>18</v>
      </c>
      <c r="C22" s="635" t="s">
        <v>4004</v>
      </c>
      <c r="D22" s="635" t="s">
        <v>3976</v>
      </c>
      <c r="E22" s="636" t="s">
        <v>4005</v>
      </c>
      <c r="F22" s="603" t="s">
        <v>3894</v>
      </c>
      <c r="G22" s="604" t="s">
        <v>3895</v>
      </c>
      <c r="H22" s="603">
        <v>0</v>
      </c>
      <c r="I22" s="604">
        <v>0</v>
      </c>
      <c r="J22" s="605" t="s">
        <v>4004</v>
      </c>
      <c r="K22" s="605" t="s">
        <v>3976</v>
      </c>
      <c r="L22" s="606" t="s">
        <v>4005</v>
      </c>
    </row>
    <row r="23" spans="2:12" ht="41.4" x14ac:dyDescent="0.25">
      <c r="B23" s="602">
        <v>19</v>
      </c>
      <c r="C23" s="635" t="s">
        <v>4006</v>
      </c>
      <c r="D23" s="635" t="s">
        <v>3976</v>
      </c>
      <c r="E23" s="636" t="s">
        <v>4007</v>
      </c>
      <c r="F23" s="603" t="s">
        <v>3894</v>
      </c>
      <c r="G23" s="604" t="s">
        <v>3895</v>
      </c>
      <c r="H23" s="603">
        <v>0</v>
      </c>
      <c r="I23" s="604">
        <v>0</v>
      </c>
      <c r="J23" s="605" t="s">
        <v>4006</v>
      </c>
      <c r="K23" s="605" t="s">
        <v>3976</v>
      </c>
      <c r="L23" s="606" t="s">
        <v>4007</v>
      </c>
    </row>
    <row r="24" spans="2:12" ht="55.2" x14ac:dyDescent="0.25">
      <c r="B24" s="602">
        <v>20</v>
      </c>
      <c r="C24" s="637" t="s">
        <v>4008</v>
      </c>
      <c r="D24" s="635" t="s">
        <v>3976</v>
      </c>
      <c r="E24" s="636" t="s">
        <v>3805</v>
      </c>
      <c r="F24" s="603" t="s">
        <v>236</v>
      </c>
      <c r="G24" s="604" t="s">
        <v>1697</v>
      </c>
      <c r="H24" s="603">
        <v>3</v>
      </c>
      <c r="I24" s="604">
        <v>0</v>
      </c>
      <c r="J24" s="605" t="s">
        <v>4008</v>
      </c>
      <c r="K24" s="605" t="s">
        <v>3976</v>
      </c>
      <c r="L24" s="606" t="s">
        <v>3805</v>
      </c>
    </row>
    <row r="25" spans="2:12" ht="55.2" x14ac:dyDescent="0.25">
      <c r="B25" s="602">
        <v>21</v>
      </c>
      <c r="C25" s="637" t="s">
        <v>4008</v>
      </c>
      <c r="D25" s="635" t="s">
        <v>3976</v>
      </c>
      <c r="E25" s="636" t="s">
        <v>3805</v>
      </c>
      <c r="F25" s="603" t="s">
        <v>242</v>
      </c>
      <c r="G25" s="604" t="s">
        <v>1259</v>
      </c>
      <c r="H25" s="603">
        <v>3</v>
      </c>
      <c r="I25" s="604">
        <v>0</v>
      </c>
      <c r="J25" s="605" t="s">
        <v>4008</v>
      </c>
      <c r="K25" s="605" t="s">
        <v>3976</v>
      </c>
      <c r="L25" s="606" t="s">
        <v>3805</v>
      </c>
    </row>
    <row r="26" spans="2:12" ht="41.4" x14ac:dyDescent="0.25">
      <c r="B26" s="602">
        <v>22</v>
      </c>
      <c r="C26" s="635" t="s">
        <v>4009</v>
      </c>
      <c r="D26" s="635" t="s">
        <v>3976</v>
      </c>
      <c r="E26" s="636" t="s">
        <v>3806</v>
      </c>
      <c r="F26" s="603" t="s">
        <v>242</v>
      </c>
      <c r="G26" s="604" t="s">
        <v>1259</v>
      </c>
      <c r="H26" s="603">
        <v>3</v>
      </c>
      <c r="I26" s="604">
        <v>0</v>
      </c>
      <c r="J26" s="605" t="s">
        <v>4009</v>
      </c>
      <c r="K26" s="605" t="s">
        <v>3976</v>
      </c>
      <c r="L26" s="606" t="s">
        <v>3806</v>
      </c>
    </row>
    <row r="27" spans="2:12" ht="55.2" x14ac:dyDescent="0.25">
      <c r="B27" s="602">
        <v>23</v>
      </c>
      <c r="C27" s="635" t="s">
        <v>4010</v>
      </c>
      <c r="D27" s="635" t="s">
        <v>3976</v>
      </c>
      <c r="E27" s="636" t="s">
        <v>3764</v>
      </c>
      <c r="F27" s="603" t="s">
        <v>203</v>
      </c>
      <c r="G27" s="604" t="s">
        <v>3317</v>
      </c>
      <c r="H27" s="603">
        <v>2</v>
      </c>
      <c r="I27" s="604" t="s">
        <v>3370</v>
      </c>
      <c r="J27" s="605" t="s">
        <v>4010</v>
      </c>
      <c r="K27" s="605" t="s">
        <v>3976</v>
      </c>
      <c r="L27" s="606" t="s">
        <v>3764</v>
      </c>
    </row>
    <row r="28" spans="2:12" ht="41.4" x14ac:dyDescent="0.25">
      <c r="B28" s="602">
        <v>24</v>
      </c>
      <c r="C28" s="635" t="s">
        <v>4011</v>
      </c>
      <c r="D28" s="635" t="s">
        <v>3976</v>
      </c>
      <c r="E28" s="636" t="s">
        <v>3767</v>
      </c>
      <c r="F28" s="603" t="s">
        <v>876</v>
      </c>
      <c r="G28" s="604" t="s">
        <v>3320</v>
      </c>
      <c r="H28" s="603">
        <v>3</v>
      </c>
      <c r="I28" s="604" t="s">
        <v>3257</v>
      </c>
      <c r="J28" s="605" t="s">
        <v>4011</v>
      </c>
      <c r="K28" s="605" t="s">
        <v>3976</v>
      </c>
      <c r="L28" s="606" t="s">
        <v>3767</v>
      </c>
    </row>
    <row r="29" spans="2:12" ht="41.4" x14ac:dyDescent="0.25">
      <c r="B29" s="602">
        <v>25</v>
      </c>
      <c r="C29" s="635" t="s">
        <v>4012</v>
      </c>
      <c r="D29" s="635" t="s">
        <v>3976</v>
      </c>
      <c r="E29" s="636" t="s">
        <v>3781</v>
      </c>
      <c r="F29" s="603" t="s">
        <v>892</v>
      </c>
      <c r="G29" s="604" t="s">
        <v>1249</v>
      </c>
      <c r="H29" s="603">
        <v>3</v>
      </c>
      <c r="I29" s="604">
        <v>0</v>
      </c>
      <c r="J29" s="605" t="s">
        <v>4012</v>
      </c>
      <c r="K29" s="605" t="s">
        <v>3976</v>
      </c>
      <c r="L29" s="606" t="s">
        <v>3781</v>
      </c>
    </row>
    <row r="30" spans="2:12" ht="41.4" x14ac:dyDescent="0.25">
      <c r="B30" s="602">
        <v>26</v>
      </c>
      <c r="C30" s="637" t="s">
        <v>3889</v>
      </c>
      <c r="D30" s="635" t="s">
        <v>4013</v>
      </c>
      <c r="E30" s="636" t="s">
        <v>3890</v>
      </c>
      <c r="F30" s="603" t="s">
        <v>3898</v>
      </c>
      <c r="G30" s="604" t="s">
        <v>3899</v>
      </c>
      <c r="H30" s="603">
        <v>0</v>
      </c>
      <c r="I30" s="604">
        <v>0</v>
      </c>
      <c r="J30" s="608" t="s">
        <v>3889</v>
      </c>
      <c r="K30" s="605" t="s">
        <v>4013</v>
      </c>
      <c r="L30" s="606" t="s">
        <v>3890</v>
      </c>
    </row>
    <row r="31" spans="2:12" ht="41.4" x14ac:dyDescent="0.25">
      <c r="B31" s="602">
        <v>27</v>
      </c>
      <c r="C31" s="637" t="s">
        <v>3855</v>
      </c>
      <c r="D31" s="635" t="s">
        <v>4013</v>
      </c>
      <c r="E31" s="636" t="s">
        <v>3749</v>
      </c>
      <c r="F31" s="603" t="s">
        <v>290</v>
      </c>
      <c r="G31" s="604" t="s">
        <v>3064</v>
      </c>
      <c r="H31" s="603">
        <v>3</v>
      </c>
      <c r="I31" s="604" t="s">
        <v>3284</v>
      </c>
      <c r="J31" s="608" t="s">
        <v>3855</v>
      </c>
      <c r="K31" s="605" t="s">
        <v>4013</v>
      </c>
      <c r="L31" s="606" t="s">
        <v>3749</v>
      </c>
    </row>
    <row r="32" spans="2:12" ht="55.2" x14ac:dyDescent="0.25">
      <c r="B32" s="602">
        <v>28</v>
      </c>
      <c r="C32" s="529" t="s">
        <v>3853</v>
      </c>
      <c r="D32" s="635" t="s">
        <v>4013</v>
      </c>
      <c r="E32" s="636" t="s">
        <v>3742</v>
      </c>
      <c r="F32" s="603" t="s">
        <v>280</v>
      </c>
      <c r="G32" s="604" t="s">
        <v>2854</v>
      </c>
      <c r="H32" s="603">
        <v>2</v>
      </c>
      <c r="I32" s="604" t="s">
        <v>3283</v>
      </c>
      <c r="J32" s="608" t="s">
        <v>3853</v>
      </c>
      <c r="K32" s="605" t="s">
        <v>4013</v>
      </c>
      <c r="L32" s="606" t="s">
        <v>3742</v>
      </c>
    </row>
    <row r="33" spans="2:12" ht="41.4" x14ac:dyDescent="0.25">
      <c r="B33" s="602">
        <v>29</v>
      </c>
      <c r="C33" s="529" t="s">
        <v>3853</v>
      </c>
      <c r="D33" s="635" t="s">
        <v>4013</v>
      </c>
      <c r="E33" s="636" t="s">
        <v>3742</v>
      </c>
      <c r="F33" s="603" t="s">
        <v>287</v>
      </c>
      <c r="G33" s="604" t="s">
        <v>1349</v>
      </c>
      <c r="H33" s="603">
        <v>2</v>
      </c>
      <c r="I33" s="604" t="s">
        <v>3243</v>
      </c>
      <c r="J33" s="608" t="s">
        <v>3853</v>
      </c>
      <c r="K33" s="605" t="s">
        <v>4013</v>
      </c>
      <c r="L33" s="606" t="s">
        <v>3742</v>
      </c>
    </row>
    <row r="34" spans="2:12" ht="69" x14ac:dyDescent="0.25">
      <c r="B34" s="602">
        <v>30</v>
      </c>
      <c r="C34" s="529" t="s">
        <v>3853</v>
      </c>
      <c r="D34" s="635" t="s">
        <v>4013</v>
      </c>
      <c r="E34" s="636" t="s">
        <v>3742</v>
      </c>
      <c r="F34" s="603" t="s">
        <v>2277</v>
      </c>
      <c r="G34" s="604" t="s">
        <v>2895</v>
      </c>
      <c r="H34" s="603">
        <v>1</v>
      </c>
      <c r="I34" s="604" t="s">
        <v>3232</v>
      </c>
      <c r="J34" s="608" t="s">
        <v>3853</v>
      </c>
      <c r="K34" s="605" t="s">
        <v>4013</v>
      </c>
      <c r="L34" s="606" t="s">
        <v>3742</v>
      </c>
    </row>
    <row r="35" spans="2:12" ht="27.6" x14ac:dyDescent="0.25">
      <c r="B35" s="602">
        <v>31</v>
      </c>
      <c r="C35" s="637" t="s">
        <v>4014</v>
      </c>
      <c r="D35" s="635" t="s">
        <v>4013</v>
      </c>
      <c r="E35" s="636" t="s">
        <v>4015</v>
      </c>
      <c r="F35" s="603" t="s">
        <v>3894</v>
      </c>
      <c r="G35" s="604" t="s">
        <v>3895</v>
      </c>
      <c r="H35" s="603">
        <v>0</v>
      </c>
      <c r="I35" s="604">
        <v>0</v>
      </c>
      <c r="J35" s="608" t="s">
        <v>4014</v>
      </c>
      <c r="K35" s="605" t="s">
        <v>4013</v>
      </c>
      <c r="L35" s="606" t="s">
        <v>4015</v>
      </c>
    </row>
    <row r="36" spans="2:12" ht="27.6" x14ac:dyDescent="0.25">
      <c r="B36" s="602">
        <v>32</v>
      </c>
      <c r="C36" s="637" t="s">
        <v>4016</v>
      </c>
      <c r="D36" s="635" t="s">
        <v>4013</v>
      </c>
      <c r="E36" s="636" t="s">
        <v>4017</v>
      </c>
      <c r="F36" s="603" t="s">
        <v>3894</v>
      </c>
      <c r="G36" s="604" t="s">
        <v>3895</v>
      </c>
      <c r="H36" s="603">
        <v>0</v>
      </c>
      <c r="I36" s="604">
        <v>0</v>
      </c>
      <c r="J36" s="608" t="s">
        <v>4016</v>
      </c>
      <c r="K36" s="605" t="s">
        <v>4013</v>
      </c>
      <c r="L36" s="606" t="s">
        <v>4017</v>
      </c>
    </row>
    <row r="37" spans="2:12" ht="27.6" x14ac:dyDescent="0.25">
      <c r="B37" s="602">
        <v>33</v>
      </c>
      <c r="C37" s="529" t="s">
        <v>3828</v>
      </c>
      <c r="D37" s="635" t="s">
        <v>4013</v>
      </c>
      <c r="E37" s="636" t="s">
        <v>3746</v>
      </c>
      <c r="F37" s="603" t="s">
        <v>285</v>
      </c>
      <c r="G37" s="604" t="s">
        <v>1283</v>
      </c>
      <c r="H37" s="603">
        <v>2</v>
      </c>
      <c r="I37" s="604" t="s">
        <v>3285</v>
      </c>
      <c r="J37" s="608" t="s">
        <v>3828</v>
      </c>
      <c r="K37" s="605" t="s">
        <v>4013</v>
      </c>
      <c r="L37" s="606" t="s">
        <v>3746</v>
      </c>
    </row>
    <row r="38" spans="2:12" ht="27.6" x14ac:dyDescent="0.25">
      <c r="B38" s="602">
        <v>34</v>
      </c>
      <c r="C38" s="529" t="s">
        <v>3828</v>
      </c>
      <c r="D38" s="635" t="s">
        <v>4013</v>
      </c>
      <c r="E38" s="636" t="s">
        <v>3746</v>
      </c>
      <c r="F38" s="603" t="s">
        <v>247</v>
      </c>
      <c r="G38" s="604" t="s">
        <v>2816</v>
      </c>
      <c r="H38" s="603">
        <v>2</v>
      </c>
      <c r="I38" s="604" t="s">
        <v>3276</v>
      </c>
      <c r="J38" s="608" t="s">
        <v>3828</v>
      </c>
      <c r="K38" s="605" t="s">
        <v>4013</v>
      </c>
      <c r="L38" s="606" t="s">
        <v>3746</v>
      </c>
    </row>
    <row r="39" spans="2:12" ht="27.6" x14ac:dyDescent="0.25">
      <c r="B39" s="602">
        <v>35</v>
      </c>
      <c r="C39" s="529" t="s">
        <v>3826</v>
      </c>
      <c r="D39" s="635" t="s">
        <v>4013</v>
      </c>
      <c r="E39" s="636" t="s">
        <v>3747</v>
      </c>
      <c r="F39" s="603" t="s">
        <v>285</v>
      </c>
      <c r="G39" s="604" t="s">
        <v>1283</v>
      </c>
      <c r="H39" s="603">
        <v>2</v>
      </c>
      <c r="I39" s="604" t="s">
        <v>3285</v>
      </c>
      <c r="J39" s="608" t="s">
        <v>3826</v>
      </c>
      <c r="K39" s="605" t="s">
        <v>4013</v>
      </c>
      <c r="L39" s="606" t="s">
        <v>3747</v>
      </c>
    </row>
    <row r="40" spans="2:12" ht="69" x14ac:dyDescent="0.25">
      <c r="B40" s="602">
        <v>36</v>
      </c>
      <c r="C40" s="529" t="s">
        <v>3826</v>
      </c>
      <c r="D40" s="635" t="s">
        <v>4013</v>
      </c>
      <c r="E40" s="636" t="s">
        <v>3747</v>
      </c>
      <c r="F40" s="603" t="s">
        <v>243</v>
      </c>
      <c r="G40" s="604" t="s">
        <v>1678</v>
      </c>
      <c r="H40" s="603">
        <v>1</v>
      </c>
      <c r="I40" s="604" t="s">
        <v>3275</v>
      </c>
      <c r="J40" s="608" t="s">
        <v>3826</v>
      </c>
      <c r="K40" s="605" t="s">
        <v>4013</v>
      </c>
      <c r="L40" s="606" t="s">
        <v>3747</v>
      </c>
    </row>
    <row r="41" spans="2:12" ht="27.6" x14ac:dyDescent="0.25">
      <c r="B41" s="602">
        <v>37</v>
      </c>
      <c r="C41" s="529" t="s">
        <v>3826</v>
      </c>
      <c r="D41" s="635" t="s">
        <v>4013</v>
      </c>
      <c r="E41" s="636" t="s">
        <v>3747</v>
      </c>
      <c r="F41" s="603" t="s">
        <v>3902</v>
      </c>
      <c r="G41" s="604" t="s">
        <v>3903</v>
      </c>
      <c r="H41" s="603">
        <v>0</v>
      </c>
      <c r="I41" s="604">
        <v>0</v>
      </c>
      <c r="J41" s="608" t="s">
        <v>3826</v>
      </c>
      <c r="K41" s="605" t="s">
        <v>4013</v>
      </c>
      <c r="L41" s="606" t="s">
        <v>3747</v>
      </c>
    </row>
    <row r="42" spans="2:12" ht="41.4" x14ac:dyDescent="0.25">
      <c r="B42" s="602">
        <v>38</v>
      </c>
      <c r="C42" s="529" t="s">
        <v>3884</v>
      </c>
      <c r="D42" s="635" t="s">
        <v>4013</v>
      </c>
      <c r="E42" s="636" t="s">
        <v>3801</v>
      </c>
      <c r="F42" s="603" t="s">
        <v>218</v>
      </c>
      <c r="G42" s="604" t="s">
        <v>2916</v>
      </c>
      <c r="H42" s="603">
        <v>2</v>
      </c>
      <c r="I42" s="604" t="s">
        <v>3237</v>
      </c>
      <c r="J42" s="608" t="s">
        <v>3884</v>
      </c>
      <c r="K42" s="605" t="s">
        <v>4013</v>
      </c>
      <c r="L42" s="606" t="s">
        <v>3801</v>
      </c>
    </row>
    <row r="43" spans="2:12" ht="27.6" x14ac:dyDescent="0.25">
      <c r="B43" s="602">
        <v>39</v>
      </c>
      <c r="C43" s="529" t="s">
        <v>3884</v>
      </c>
      <c r="D43" s="635" t="s">
        <v>4013</v>
      </c>
      <c r="E43" s="636" t="s">
        <v>3801</v>
      </c>
      <c r="F43" s="603" t="s">
        <v>3892</v>
      </c>
      <c r="G43" s="604" t="s">
        <v>3893</v>
      </c>
      <c r="H43" s="603">
        <v>0</v>
      </c>
      <c r="I43" s="604">
        <v>0</v>
      </c>
      <c r="J43" s="608" t="s">
        <v>3884</v>
      </c>
      <c r="K43" s="605" t="s">
        <v>4013</v>
      </c>
      <c r="L43" s="606" t="s">
        <v>3801</v>
      </c>
    </row>
    <row r="44" spans="2:12" ht="27.6" x14ac:dyDescent="0.25">
      <c r="B44" s="602">
        <v>40</v>
      </c>
      <c r="C44" s="529" t="s">
        <v>3887</v>
      </c>
      <c r="D44" s="635" t="s">
        <v>4013</v>
      </c>
      <c r="E44" s="636" t="s">
        <v>3804</v>
      </c>
      <c r="F44" s="603" t="s">
        <v>223</v>
      </c>
      <c r="G44" s="604" t="s">
        <v>2920</v>
      </c>
      <c r="H44" s="603">
        <v>2</v>
      </c>
      <c r="I44" s="604" t="s">
        <v>3238</v>
      </c>
      <c r="J44" s="608" t="s">
        <v>3887</v>
      </c>
      <c r="K44" s="605" t="s">
        <v>4013</v>
      </c>
      <c r="L44" s="606" t="s">
        <v>3804</v>
      </c>
    </row>
    <row r="45" spans="2:12" ht="41.4" x14ac:dyDescent="0.25">
      <c r="B45" s="602">
        <v>41</v>
      </c>
      <c r="C45" s="529" t="s">
        <v>3887</v>
      </c>
      <c r="D45" s="635" t="s">
        <v>4013</v>
      </c>
      <c r="E45" s="636" t="s">
        <v>3804</v>
      </c>
      <c r="F45" s="603" t="s">
        <v>234</v>
      </c>
      <c r="G45" s="604" t="s">
        <v>2924</v>
      </c>
      <c r="H45" s="603">
        <v>2</v>
      </c>
      <c r="I45" s="604">
        <v>0</v>
      </c>
      <c r="J45" s="608" t="s">
        <v>3887</v>
      </c>
      <c r="K45" s="605" t="s">
        <v>4013</v>
      </c>
      <c r="L45" s="606" t="s">
        <v>3804</v>
      </c>
    </row>
    <row r="46" spans="2:12" ht="41.4" x14ac:dyDescent="0.25">
      <c r="B46" s="602">
        <v>42</v>
      </c>
      <c r="C46" s="529" t="s">
        <v>3885</v>
      </c>
      <c r="D46" s="635" t="s">
        <v>4013</v>
      </c>
      <c r="E46" s="636" t="s">
        <v>3802</v>
      </c>
      <c r="F46" s="603" t="s">
        <v>2306</v>
      </c>
      <c r="G46" s="604" t="s">
        <v>2917</v>
      </c>
      <c r="H46" s="603">
        <v>3</v>
      </c>
      <c r="I46" s="604" t="s">
        <v>3237</v>
      </c>
      <c r="J46" s="608" t="s">
        <v>3885</v>
      </c>
      <c r="K46" s="605" t="s">
        <v>4013</v>
      </c>
      <c r="L46" s="606" t="s">
        <v>3802</v>
      </c>
    </row>
    <row r="47" spans="2:12" ht="27.6" x14ac:dyDescent="0.25">
      <c r="B47" s="602">
        <v>43</v>
      </c>
      <c r="C47" s="529" t="s">
        <v>4018</v>
      </c>
      <c r="D47" s="635" t="s">
        <v>4013</v>
      </c>
      <c r="E47" s="636" t="s">
        <v>4019</v>
      </c>
      <c r="F47" s="603" t="s">
        <v>3902</v>
      </c>
      <c r="G47" s="604" t="s">
        <v>3903</v>
      </c>
      <c r="H47" s="603">
        <v>0</v>
      </c>
      <c r="I47" s="604">
        <v>0</v>
      </c>
      <c r="J47" s="608" t="s">
        <v>4018</v>
      </c>
      <c r="K47" s="605" t="s">
        <v>4013</v>
      </c>
      <c r="L47" s="606" t="s">
        <v>4019</v>
      </c>
    </row>
    <row r="48" spans="2:12" ht="41.4" x14ac:dyDescent="0.25">
      <c r="B48" s="602">
        <v>44</v>
      </c>
      <c r="C48" s="529" t="s">
        <v>4020</v>
      </c>
      <c r="D48" s="635" t="s">
        <v>4013</v>
      </c>
      <c r="E48" s="636" t="s">
        <v>3791</v>
      </c>
      <c r="F48" s="603" t="s">
        <v>161</v>
      </c>
      <c r="G48" s="604" t="s">
        <v>1229</v>
      </c>
      <c r="H48" s="603">
        <v>2</v>
      </c>
      <c r="I48" s="604" t="s">
        <v>3252</v>
      </c>
      <c r="J48" s="608" t="s">
        <v>4020</v>
      </c>
      <c r="K48" s="605" t="s">
        <v>4013</v>
      </c>
      <c r="L48" s="606" t="s">
        <v>3791</v>
      </c>
    </row>
    <row r="49" spans="2:12" ht="41.4" x14ac:dyDescent="0.25">
      <c r="B49" s="602">
        <v>45</v>
      </c>
      <c r="C49" s="529" t="s">
        <v>3201</v>
      </c>
      <c r="D49" s="635" t="s">
        <v>4013</v>
      </c>
      <c r="E49" s="636" t="s">
        <v>3758</v>
      </c>
      <c r="F49" s="603" t="s">
        <v>172</v>
      </c>
      <c r="G49" s="604" t="s">
        <v>1234</v>
      </c>
      <c r="H49" s="603">
        <v>3</v>
      </c>
      <c r="I49" s="604">
        <v>0</v>
      </c>
      <c r="J49" s="608" t="s">
        <v>3201</v>
      </c>
      <c r="K49" s="605" t="s">
        <v>4013</v>
      </c>
      <c r="L49" s="606" t="s">
        <v>3758</v>
      </c>
    </row>
    <row r="50" spans="2:12" ht="96.6" x14ac:dyDescent="0.25">
      <c r="B50" s="602">
        <v>46</v>
      </c>
      <c r="C50" s="529" t="s">
        <v>3201</v>
      </c>
      <c r="D50" s="635" t="s">
        <v>4013</v>
      </c>
      <c r="E50" s="636" t="s">
        <v>3758</v>
      </c>
      <c r="F50" s="603" t="s">
        <v>194</v>
      </c>
      <c r="G50" s="604" t="s">
        <v>3310</v>
      </c>
      <c r="H50" s="603">
        <v>2</v>
      </c>
      <c r="I50" s="604">
        <v>0</v>
      </c>
      <c r="J50" s="608" t="s">
        <v>3201</v>
      </c>
      <c r="K50" s="605" t="s">
        <v>4013</v>
      </c>
      <c r="L50" s="606" t="s">
        <v>3758</v>
      </c>
    </row>
    <row r="51" spans="2:12" ht="55.2" x14ac:dyDescent="0.25">
      <c r="B51" s="602">
        <v>47</v>
      </c>
      <c r="C51" s="529" t="s">
        <v>3201</v>
      </c>
      <c r="D51" s="635" t="s">
        <v>4013</v>
      </c>
      <c r="E51" s="636" t="s">
        <v>3758</v>
      </c>
      <c r="F51" s="603" t="s">
        <v>310</v>
      </c>
      <c r="G51" s="604" t="s">
        <v>701</v>
      </c>
      <c r="H51" s="603">
        <v>2</v>
      </c>
      <c r="I51" s="604">
        <v>0</v>
      </c>
      <c r="J51" s="608" t="s">
        <v>3201</v>
      </c>
      <c r="K51" s="605" t="s">
        <v>4013</v>
      </c>
      <c r="L51" s="606" t="s">
        <v>3758</v>
      </c>
    </row>
    <row r="52" spans="2:12" ht="41.4" x14ac:dyDescent="0.25">
      <c r="B52" s="602">
        <v>48</v>
      </c>
      <c r="C52" s="529" t="s">
        <v>3848</v>
      </c>
      <c r="D52" s="635" t="s">
        <v>4021</v>
      </c>
      <c r="E52" s="636" t="s">
        <v>3740</v>
      </c>
      <c r="F52" s="603" t="s">
        <v>275</v>
      </c>
      <c r="G52" s="604" t="s">
        <v>522</v>
      </c>
      <c r="H52" s="603">
        <v>2</v>
      </c>
      <c r="I52" s="604" t="s">
        <v>3283</v>
      </c>
      <c r="J52" s="608" t="s">
        <v>3848</v>
      </c>
      <c r="K52" s="605" t="s">
        <v>4021</v>
      </c>
      <c r="L52" s="606" t="s">
        <v>3740</v>
      </c>
    </row>
    <row r="53" spans="2:12" ht="55.2" x14ac:dyDescent="0.25">
      <c r="B53" s="602">
        <v>49</v>
      </c>
      <c r="C53" s="529" t="s">
        <v>3848</v>
      </c>
      <c r="D53" s="635" t="s">
        <v>4021</v>
      </c>
      <c r="E53" s="636" t="s">
        <v>3740</v>
      </c>
      <c r="F53" s="603" t="s">
        <v>14</v>
      </c>
      <c r="G53" s="604" t="s">
        <v>1684</v>
      </c>
      <c r="H53" s="603">
        <v>2</v>
      </c>
      <c r="I53" s="604" t="s">
        <v>3265</v>
      </c>
      <c r="J53" s="608" t="s">
        <v>3848</v>
      </c>
      <c r="K53" s="605" t="s">
        <v>4021</v>
      </c>
      <c r="L53" s="606" t="s">
        <v>3740</v>
      </c>
    </row>
    <row r="54" spans="2:12" ht="69" x14ac:dyDescent="0.25">
      <c r="B54" s="602">
        <v>50</v>
      </c>
      <c r="C54" s="529" t="s">
        <v>3872</v>
      </c>
      <c r="D54" s="635" t="s">
        <v>4021</v>
      </c>
      <c r="E54" s="636" t="s">
        <v>3786</v>
      </c>
      <c r="F54" s="603" t="s">
        <v>848</v>
      </c>
      <c r="G54" s="604" t="s">
        <v>1589</v>
      </c>
      <c r="H54" s="603">
        <v>2</v>
      </c>
      <c r="I54" s="604" t="s">
        <v>1170</v>
      </c>
      <c r="J54" s="608" t="s">
        <v>3872</v>
      </c>
      <c r="K54" s="605" t="s">
        <v>4021</v>
      </c>
      <c r="L54" s="606" t="s">
        <v>3786</v>
      </c>
    </row>
    <row r="55" spans="2:12" ht="69" x14ac:dyDescent="0.25">
      <c r="B55" s="602">
        <v>51</v>
      </c>
      <c r="C55" s="529" t="s">
        <v>3872</v>
      </c>
      <c r="D55" s="635" t="s">
        <v>4021</v>
      </c>
      <c r="E55" s="636" t="s">
        <v>3786</v>
      </c>
      <c r="F55" s="603" t="s">
        <v>854</v>
      </c>
      <c r="G55" s="604" t="s">
        <v>2878</v>
      </c>
      <c r="H55" s="603">
        <v>3</v>
      </c>
      <c r="I55" s="604" t="s">
        <v>1170</v>
      </c>
      <c r="J55" s="608" t="s">
        <v>3872</v>
      </c>
      <c r="K55" s="605" t="s">
        <v>4021</v>
      </c>
      <c r="L55" s="606" t="s">
        <v>3786</v>
      </c>
    </row>
    <row r="56" spans="2:12" ht="41.4" x14ac:dyDescent="0.25">
      <c r="B56" s="602">
        <v>52</v>
      </c>
      <c r="C56" s="529" t="s">
        <v>3871</v>
      </c>
      <c r="D56" s="635" t="s">
        <v>4021</v>
      </c>
      <c r="E56" s="636" t="s">
        <v>3782</v>
      </c>
      <c r="F56" s="603" t="s">
        <v>12</v>
      </c>
      <c r="G56" s="604" t="s">
        <v>1204</v>
      </c>
      <c r="H56" s="603">
        <v>2</v>
      </c>
      <c r="I56" s="604">
        <v>0</v>
      </c>
      <c r="J56" s="608" t="s">
        <v>3871</v>
      </c>
      <c r="K56" s="605" t="s">
        <v>4021</v>
      </c>
      <c r="L56" s="606" t="s">
        <v>3782</v>
      </c>
    </row>
    <row r="57" spans="2:12" ht="41.4" x14ac:dyDescent="0.25">
      <c r="B57" s="602">
        <v>53</v>
      </c>
      <c r="C57" s="529" t="s">
        <v>3871</v>
      </c>
      <c r="D57" s="635" t="s">
        <v>4021</v>
      </c>
      <c r="E57" s="636" t="s">
        <v>3782</v>
      </c>
      <c r="F57" s="603" t="s">
        <v>18</v>
      </c>
      <c r="G57" s="604" t="s">
        <v>2871</v>
      </c>
      <c r="H57" s="603">
        <v>3</v>
      </c>
      <c r="I57" s="604" t="s">
        <v>3247</v>
      </c>
      <c r="J57" s="608" t="s">
        <v>3871</v>
      </c>
      <c r="K57" s="605" t="s">
        <v>4021</v>
      </c>
      <c r="L57" s="606" t="s">
        <v>3782</v>
      </c>
    </row>
    <row r="58" spans="2:12" ht="69" x14ac:dyDescent="0.25">
      <c r="B58" s="602">
        <v>54</v>
      </c>
      <c r="C58" s="529" t="s">
        <v>3842</v>
      </c>
      <c r="D58" s="635" t="s">
        <v>4021</v>
      </c>
      <c r="E58" s="636" t="s">
        <v>3822</v>
      </c>
      <c r="F58" s="603" t="s">
        <v>309</v>
      </c>
      <c r="G58" s="604" t="s">
        <v>762</v>
      </c>
      <c r="H58" s="603">
        <v>2</v>
      </c>
      <c r="I58" s="604">
        <v>0</v>
      </c>
      <c r="J58" s="608" t="s">
        <v>3842</v>
      </c>
      <c r="K58" s="605" t="s">
        <v>4021</v>
      </c>
      <c r="L58" s="606" t="s">
        <v>3822</v>
      </c>
    </row>
    <row r="59" spans="2:12" ht="27.6" x14ac:dyDescent="0.25">
      <c r="B59" s="602">
        <v>55</v>
      </c>
      <c r="C59" s="529" t="s">
        <v>3842</v>
      </c>
      <c r="D59" s="635" t="s">
        <v>4021</v>
      </c>
      <c r="E59" s="636" t="s">
        <v>3822</v>
      </c>
      <c r="F59" s="603" t="s">
        <v>313</v>
      </c>
      <c r="G59" s="604" t="s">
        <v>682</v>
      </c>
      <c r="H59" s="603">
        <v>2</v>
      </c>
      <c r="I59" s="604">
        <v>0</v>
      </c>
      <c r="J59" s="608" t="s">
        <v>3842</v>
      </c>
      <c r="K59" s="605" t="s">
        <v>4021</v>
      </c>
      <c r="L59" s="606" t="s">
        <v>3822</v>
      </c>
    </row>
    <row r="60" spans="2:12" ht="27.6" x14ac:dyDescent="0.25">
      <c r="B60" s="602">
        <v>56</v>
      </c>
      <c r="C60" s="529" t="s">
        <v>3843</v>
      </c>
      <c r="D60" s="635" t="s">
        <v>4021</v>
      </c>
      <c r="E60" s="636" t="s">
        <v>3783</v>
      </c>
      <c r="F60" s="603" t="s">
        <v>12</v>
      </c>
      <c r="G60" s="604" t="s">
        <v>1204</v>
      </c>
      <c r="H60" s="603">
        <v>2</v>
      </c>
      <c r="I60" s="604">
        <v>0</v>
      </c>
      <c r="J60" s="608" t="s">
        <v>3843</v>
      </c>
      <c r="K60" s="605" t="s">
        <v>4021</v>
      </c>
      <c r="L60" s="606" t="s">
        <v>3783</v>
      </c>
    </row>
    <row r="61" spans="2:12" ht="41.4" x14ac:dyDescent="0.25">
      <c r="B61" s="602">
        <v>57</v>
      </c>
      <c r="C61" s="529" t="s">
        <v>3843</v>
      </c>
      <c r="D61" s="635" t="s">
        <v>4021</v>
      </c>
      <c r="E61" s="636" t="s">
        <v>3783</v>
      </c>
      <c r="F61" s="603" t="s">
        <v>315</v>
      </c>
      <c r="G61" s="604" t="s">
        <v>702</v>
      </c>
      <c r="H61" s="603">
        <v>2</v>
      </c>
      <c r="I61" s="604">
        <v>0</v>
      </c>
      <c r="J61" s="608" t="s">
        <v>3843</v>
      </c>
      <c r="K61" s="605" t="s">
        <v>4021</v>
      </c>
      <c r="L61" s="606" t="s">
        <v>3783</v>
      </c>
    </row>
    <row r="62" spans="2:12" ht="41.4" x14ac:dyDescent="0.25">
      <c r="B62" s="602">
        <v>58</v>
      </c>
      <c r="C62" s="529" t="s">
        <v>3873</v>
      </c>
      <c r="D62" s="635" t="s">
        <v>4021</v>
      </c>
      <c r="E62" s="636" t="s">
        <v>3788</v>
      </c>
      <c r="F62" s="603" t="s">
        <v>51</v>
      </c>
      <c r="G62" s="604" t="s">
        <v>2883</v>
      </c>
      <c r="H62" s="603">
        <v>3</v>
      </c>
      <c r="I62" s="604">
        <v>0</v>
      </c>
      <c r="J62" s="608" t="s">
        <v>3873</v>
      </c>
      <c r="K62" s="605" t="s">
        <v>4021</v>
      </c>
      <c r="L62" s="606" t="s">
        <v>3788</v>
      </c>
    </row>
    <row r="63" spans="2:12" ht="41.4" x14ac:dyDescent="0.25">
      <c r="B63" s="602">
        <v>59</v>
      </c>
      <c r="C63" s="529" t="s">
        <v>3873</v>
      </c>
      <c r="D63" s="635" t="s">
        <v>4021</v>
      </c>
      <c r="E63" s="636" t="s">
        <v>3788</v>
      </c>
      <c r="F63" s="603" t="s">
        <v>857</v>
      </c>
      <c r="G63" s="604" t="s">
        <v>1591</v>
      </c>
      <c r="H63" s="603">
        <v>3</v>
      </c>
      <c r="I63" s="604" t="s">
        <v>3223</v>
      </c>
      <c r="J63" s="608" t="s">
        <v>3873</v>
      </c>
      <c r="K63" s="605" t="s">
        <v>4021</v>
      </c>
      <c r="L63" s="606" t="s">
        <v>3788</v>
      </c>
    </row>
    <row r="64" spans="2:12" ht="27.6" x14ac:dyDescent="0.25">
      <c r="B64" s="602">
        <v>60</v>
      </c>
      <c r="C64" s="529" t="s">
        <v>3873</v>
      </c>
      <c r="D64" s="635" t="s">
        <v>4021</v>
      </c>
      <c r="E64" s="636" t="s">
        <v>3788</v>
      </c>
      <c r="F64" s="603" t="s">
        <v>865</v>
      </c>
      <c r="G64" s="604" t="s">
        <v>1213</v>
      </c>
      <c r="H64" s="603">
        <v>3</v>
      </c>
      <c r="I64" s="604">
        <v>0</v>
      </c>
      <c r="J64" s="608" t="s">
        <v>3873</v>
      </c>
      <c r="K64" s="605" t="s">
        <v>4021</v>
      </c>
      <c r="L64" s="606" t="s">
        <v>3788</v>
      </c>
    </row>
    <row r="65" spans="2:12" ht="41.4" x14ac:dyDescent="0.25">
      <c r="B65" s="602">
        <v>61</v>
      </c>
      <c r="C65" s="529" t="s">
        <v>3844</v>
      </c>
      <c r="D65" s="635" t="s">
        <v>4021</v>
      </c>
      <c r="E65" s="636" t="s">
        <v>3787</v>
      </c>
      <c r="F65" s="603" t="s">
        <v>47</v>
      </c>
      <c r="G65" s="604" t="s">
        <v>1353</v>
      </c>
      <c r="H65" s="603">
        <v>2</v>
      </c>
      <c r="I65" s="604" t="s">
        <v>3224</v>
      </c>
      <c r="J65" s="608" t="s">
        <v>3844</v>
      </c>
      <c r="K65" s="605" t="s">
        <v>4021</v>
      </c>
      <c r="L65" s="606" t="s">
        <v>3787</v>
      </c>
    </row>
    <row r="66" spans="2:12" ht="55.2" x14ac:dyDescent="0.25">
      <c r="B66" s="602">
        <v>62</v>
      </c>
      <c r="C66" s="529" t="s">
        <v>3844</v>
      </c>
      <c r="D66" s="635" t="s">
        <v>4021</v>
      </c>
      <c r="E66" s="636" t="s">
        <v>3787</v>
      </c>
      <c r="F66" s="603" t="s">
        <v>858</v>
      </c>
      <c r="G66" s="604" t="s">
        <v>1208</v>
      </c>
      <c r="H66" s="603">
        <v>3</v>
      </c>
      <c r="I66" s="604" t="s">
        <v>3223</v>
      </c>
      <c r="J66" s="608" t="s">
        <v>3844</v>
      </c>
      <c r="K66" s="605" t="s">
        <v>4021</v>
      </c>
      <c r="L66" s="606" t="s">
        <v>3787</v>
      </c>
    </row>
    <row r="67" spans="2:12" ht="41.4" x14ac:dyDescent="0.25">
      <c r="B67" s="602">
        <v>63</v>
      </c>
      <c r="C67" s="529" t="s">
        <v>3844</v>
      </c>
      <c r="D67" s="635" t="s">
        <v>4021</v>
      </c>
      <c r="E67" s="636" t="s">
        <v>3787</v>
      </c>
      <c r="F67" s="603" t="s">
        <v>859</v>
      </c>
      <c r="G67" s="604" t="s">
        <v>1354</v>
      </c>
      <c r="H67" s="603">
        <v>3</v>
      </c>
      <c r="I67" s="604" t="s">
        <v>1172</v>
      </c>
      <c r="J67" s="608" t="s">
        <v>3844</v>
      </c>
      <c r="K67" s="605" t="s">
        <v>4021</v>
      </c>
      <c r="L67" s="606" t="s">
        <v>3787</v>
      </c>
    </row>
    <row r="68" spans="2:12" ht="41.4" x14ac:dyDescent="0.25">
      <c r="B68" s="602">
        <v>64</v>
      </c>
      <c r="C68" s="529" t="s">
        <v>3844</v>
      </c>
      <c r="D68" s="635" t="s">
        <v>4021</v>
      </c>
      <c r="E68" s="636" t="s">
        <v>3787</v>
      </c>
      <c r="F68" s="603" t="s">
        <v>316</v>
      </c>
      <c r="G68" s="604" t="s">
        <v>763</v>
      </c>
      <c r="H68" s="603">
        <v>3</v>
      </c>
      <c r="I68" s="604">
        <v>0</v>
      </c>
      <c r="J68" s="608" t="s">
        <v>3844</v>
      </c>
      <c r="K68" s="605" t="s">
        <v>4021</v>
      </c>
      <c r="L68" s="606" t="s">
        <v>3787</v>
      </c>
    </row>
    <row r="69" spans="2:12" ht="41.4" x14ac:dyDescent="0.25">
      <c r="B69" s="602">
        <v>65</v>
      </c>
      <c r="C69" s="529" t="s">
        <v>4022</v>
      </c>
      <c r="D69" s="635" t="s">
        <v>4021</v>
      </c>
      <c r="E69" s="636" t="s">
        <v>3789</v>
      </c>
      <c r="F69" s="603" t="s">
        <v>857</v>
      </c>
      <c r="G69" s="604" t="s">
        <v>1591</v>
      </c>
      <c r="H69" s="603">
        <v>3</v>
      </c>
      <c r="I69" s="604" t="s">
        <v>3223</v>
      </c>
      <c r="J69" s="608" t="s">
        <v>4022</v>
      </c>
      <c r="K69" s="605" t="s">
        <v>4021</v>
      </c>
      <c r="L69" s="606" t="s">
        <v>3789</v>
      </c>
    </row>
    <row r="70" spans="2:12" ht="41.4" x14ac:dyDescent="0.25">
      <c r="B70" s="602">
        <v>66</v>
      </c>
      <c r="C70" s="529" t="s">
        <v>4022</v>
      </c>
      <c r="D70" s="635" t="s">
        <v>4021</v>
      </c>
      <c r="E70" s="636" t="s">
        <v>3789</v>
      </c>
      <c r="F70" s="603" t="s">
        <v>859</v>
      </c>
      <c r="G70" s="604" t="s">
        <v>1354</v>
      </c>
      <c r="H70" s="603">
        <v>3</v>
      </c>
      <c r="I70" s="604" t="s">
        <v>1172</v>
      </c>
      <c r="J70" s="608" t="s">
        <v>4022</v>
      </c>
      <c r="K70" s="605" t="s">
        <v>4021</v>
      </c>
      <c r="L70" s="606" t="s">
        <v>3789</v>
      </c>
    </row>
    <row r="71" spans="2:12" ht="55.2" x14ac:dyDescent="0.25">
      <c r="B71" s="602">
        <v>67</v>
      </c>
      <c r="C71" s="529" t="s">
        <v>4023</v>
      </c>
      <c r="D71" s="635" t="s">
        <v>4021</v>
      </c>
      <c r="E71" s="636" t="s">
        <v>3785</v>
      </c>
      <c r="F71" s="603" t="s">
        <v>14</v>
      </c>
      <c r="G71" s="604" t="s">
        <v>1684</v>
      </c>
      <c r="H71" s="603">
        <v>2</v>
      </c>
      <c r="I71" s="604" t="s">
        <v>3265</v>
      </c>
      <c r="J71" s="608" t="s">
        <v>4023</v>
      </c>
      <c r="K71" s="605" t="s">
        <v>4021</v>
      </c>
      <c r="L71" s="606" t="s">
        <v>3785</v>
      </c>
    </row>
    <row r="72" spans="2:12" ht="41.4" x14ac:dyDescent="0.25">
      <c r="B72" s="602">
        <v>68</v>
      </c>
      <c r="C72" s="529" t="s">
        <v>3859</v>
      </c>
      <c r="D72" s="635" t="s">
        <v>4024</v>
      </c>
      <c r="E72" s="636" t="s">
        <v>3760</v>
      </c>
      <c r="F72" s="603" t="s">
        <v>201</v>
      </c>
      <c r="G72" s="604" t="s">
        <v>3315</v>
      </c>
      <c r="H72" s="603">
        <v>2</v>
      </c>
      <c r="I72" s="604" t="s">
        <v>3256</v>
      </c>
      <c r="J72" s="608" t="s">
        <v>3859</v>
      </c>
      <c r="K72" s="605" t="s">
        <v>4024</v>
      </c>
      <c r="L72" s="606" t="s">
        <v>3760</v>
      </c>
    </row>
    <row r="73" spans="2:12" ht="41.4" x14ac:dyDescent="0.25">
      <c r="B73" s="602">
        <v>69</v>
      </c>
      <c r="C73" s="529" t="s">
        <v>3858</v>
      </c>
      <c r="D73" s="635" t="s">
        <v>4024</v>
      </c>
      <c r="E73" s="636" t="s">
        <v>3759</v>
      </c>
      <c r="F73" s="603" t="s">
        <v>200</v>
      </c>
      <c r="G73" s="604" t="s">
        <v>3342</v>
      </c>
      <c r="H73" s="603">
        <v>2</v>
      </c>
      <c r="I73" s="604" t="s">
        <v>3270</v>
      </c>
      <c r="J73" s="608" t="s">
        <v>3858</v>
      </c>
      <c r="K73" s="605" t="s">
        <v>4024</v>
      </c>
      <c r="L73" s="606" t="s">
        <v>3759</v>
      </c>
    </row>
    <row r="74" spans="2:12" ht="69" x14ac:dyDescent="0.25">
      <c r="B74" s="602">
        <v>70</v>
      </c>
      <c r="C74" s="529" t="s">
        <v>3863</v>
      </c>
      <c r="D74" s="635" t="s">
        <v>4024</v>
      </c>
      <c r="E74" s="636" t="s">
        <v>3768</v>
      </c>
      <c r="F74" s="603" t="s">
        <v>207</v>
      </c>
      <c r="G74" s="604" t="s">
        <v>3323</v>
      </c>
      <c r="H74" s="603">
        <v>1</v>
      </c>
      <c r="I74" s="604" t="s">
        <v>3230</v>
      </c>
      <c r="J74" s="608" t="s">
        <v>3863</v>
      </c>
      <c r="K74" s="605" t="s">
        <v>4024</v>
      </c>
      <c r="L74" s="606" t="s">
        <v>3768</v>
      </c>
    </row>
    <row r="75" spans="2:12" ht="69" x14ac:dyDescent="0.25">
      <c r="B75" s="602">
        <v>71</v>
      </c>
      <c r="C75" s="529" t="s">
        <v>3863</v>
      </c>
      <c r="D75" s="635" t="s">
        <v>4024</v>
      </c>
      <c r="E75" s="636" t="s">
        <v>3768</v>
      </c>
      <c r="F75" s="603" t="s">
        <v>212</v>
      </c>
      <c r="G75" s="604" t="s">
        <v>2860</v>
      </c>
      <c r="H75" s="603">
        <v>2</v>
      </c>
      <c r="I75" s="604" t="s">
        <v>3373</v>
      </c>
      <c r="J75" s="608" t="s">
        <v>3863</v>
      </c>
      <c r="K75" s="605" t="s">
        <v>4024</v>
      </c>
      <c r="L75" s="606" t="s">
        <v>3768</v>
      </c>
    </row>
    <row r="76" spans="2:12" ht="55.2" x14ac:dyDescent="0.25">
      <c r="B76" s="602">
        <v>72</v>
      </c>
      <c r="C76" s="529" t="s">
        <v>3863</v>
      </c>
      <c r="D76" s="635" t="s">
        <v>4024</v>
      </c>
      <c r="E76" s="636" t="s">
        <v>3768</v>
      </c>
      <c r="F76" s="603" t="s">
        <v>877</v>
      </c>
      <c r="G76" s="604" t="s">
        <v>3325</v>
      </c>
      <c r="H76" s="603">
        <v>2</v>
      </c>
      <c r="I76" s="604">
        <v>0</v>
      </c>
      <c r="J76" s="608" t="s">
        <v>3863</v>
      </c>
      <c r="K76" s="605" t="s">
        <v>4024</v>
      </c>
      <c r="L76" s="606" t="s">
        <v>3768</v>
      </c>
    </row>
    <row r="77" spans="2:12" ht="41.4" x14ac:dyDescent="0.25">
      <c r="B77" s="602">
        <v>73</v>
      </c>
      <c r="C77" s="529" t="s">
        <v>4025</v>
      </c>
      <c r="D77" s="635" t="s">
        <v>4024</v>
      </c>
      <c r="E77" s="636" t="s">
        <v>3800</v>
      </c>
      <c r="F77" s="603" t="s">
        <v>3739</v>
      </c>
      <c r="G77" s="604" t="s">
        <v>1537</v>
      </c>
      <c r="H77" s="603" t="s">
        <v>1537</v>
      </c>
      <c r="I77" s="604" t="s">
        <v>1537</v>
      </c>
      <c r="J77" s="608" t="s">
        <v>4025</v>
      </c>
      <c r="K77" s="605" t="s">
        <v>4024</v>
      </c>
      <c r="L77" s="606" t="s">
        <v>3800</v>
      </c>
    </row>
    <row r="78" spans="2:12" ht="69" x14ac:dyDescent="0.25">
      <c r="B78" s="602">
        <v>74</v>
      </c>
      <c r="C78" s="529" t="s">
        <v>4026</v>
      </c>
      <c r="D78" s="635" t="s">
        <v>4024</v>
      </c>
      <c r="E78" s="636" t="s">
        <v>3771</v>
      </c>
      <c r="F78" s="603" t="s">
        <v>212</v>
      </c>
      <c r="G78" s="604" t="s">
        <v>2860</v>
      </c>
      <c r="H78" s="603">
        <v>2</v>
      </c>
      <c r="I78" s="604" t="s">
        <v>3373</v>
      </c>
      <c r="J78" s="608" t="s">
        <v>4026</v>
      </c>
      <c r="K78" s="605" t="s">
        <v>4024</v>
      </c>
      <c r="L78" s="606" t="s">
        <v>3771</v>
      </c>
    </row>
    <row r="79" spans="2:12" ht="41.4" x14ac:dyDescent="0.25">
      <c r="B79" s="602">
        <v>75</v>
      </c>
      <c r="C79" s="529" t="s">
        <v>3840</v>
      </c>
      <c r="D79" s="635" t="s">
        <v>4024</v>
      </c>
      <c r="E79" s="636" t="s">
        <v>3770</v>
      </c>
      <c r="F79" s="603" t="s">
        <v>211</v>
      </c>
      <c r="G79" s="604" t="s">
        <v>1243</v>
      </c>
      <c r="H79" s="603">
        <v>2</v>
      </c>
      <c r="I79" s="604" t="s">
        <v>3230</v>
      </c>
      <c r="J79" s="608" t="s">
        <v>3840</v>
      </c>
      <c r="K79" s="605" t="s">
        <v>4024</v>
      </c>
      <c r="L79" s="606" t="s">
        <v>3770</v>
      </c>
    </row>
    <row r="80" spans="2:12" ht="41.4" x14ac:dyDescent="0.25">
      <c r="B80" s="602">
        <v>76</v>
      </c>
      <c r="C80" s="529" t="s">
        <v>3840</v>
      </c>
      <c r="D80" s="635" t="s">
        <v>4024</v>
      </c>
      <c r="E80" s="636" t="s">
        <v>3770</v>
      </c>
      <c r="F80" s="603" t="s">
        <v>317</v>
      </c>
      <c r="G80" s="604" t="s">
        <v>695</v>
      </c>
      <c r="H80" s="603">
        <v>3</v>
      </c>
      <c r="I80" s="604">
        <v>0</v>
      </c>
      <c r="J80" s="608" t="s">
        <v>3840</v>
      </c>
      <c r="K80" s="605" t="s">
        <v>4024</v>
      </c>
      <c r="L80" s="606" t="s">
        <v>3770</v>
      </c>
    </row>
    <row r="81" spans="2:12" ht="69" x14ac:dyDescent="0.25">
      <c r="B81" s="602">
        <v>77</v>
      </c>
      <c r="C81" s="529" t="s">
        <v>3840</v>
      </c>
      <c r="D81" s="635" t="s">
        <v>4024</v>
      </c>
      <c r="E81" s="636" t="s">
        <v>3770</v>
      </c>
      <c r="F81" s="603" t="s">
        <v>305</v>
      </c>
      <c r="G81" s="604" t="s">
        <v>689</v>
      </c>
      <c r="H81" s="603">
        <v>2</v>
      </c>
      <c r="I81" s="604">
        <v>0</v>
      </c>
      <c r="J81" s="608" t="s">
        <v>3840</v>
      </c>
      <c r="K81" s="605" t="s">
        <v>4024</v>
      </c>
      <c r="L81" s="606" t="s">
        <v>3770</v>
      </c>
    </row>
    <row r="82" spans="2:12" ht="55.2" x14ac:dyDescent="0.25">
      <c r="B82" s="602">
        <v>78</v>
      </c>
      <c r="C82" s="529" t="s">
        <v>3880</v>
      </c>
      <c r="D82" s="635" t="s">
        <v>4024</v>
      </c>
      <c r="E82" s="636" t="s">
        <v>3797</v>
      </c>
      <c r="F82" s="603" t="s">
        <v>2289</v>
      </c>
      <c r="G82" s="604" t="s">
        <v>3326</v>
      </c>
      <c r="H82" s="603">
        <v>2</v>
      </c>
      <c r="I82" s="604" t="s">
        <v>3236</v>
      </c>
      <c r="J82" s="608" t="s">
        <v>3880</v>
      </c>
      <c r="K82" s="605" t="s">
        <v>4024</v>
      </c>
      <c r="L82" s="606" t="s">
        <v>3797</v>
      </c>
    </row>
    <row r="83" spans="2:12" ht="41.4" x14ac:dyDescent="0.25">
      <c r="B83" s="602">
        <v>79</v>
      </c>
      <c r="C83" s="529" t="s">
        <v>3868</v>
      </c>
      <c r="D83" s="635" t="s">
        <v>4024</v>
      </c>
      <c r="E83" s="636" t="s">
        <v>3777</v>
      </c>
      <c r="F83" s="603" t="s">
        <v>885</v>
      </c>
      <c r="G83" s="604" t="s">
        <v>2866</v>
      </c>
      <c r="H83" s="603">
        <v>3</v>
      </c>
      <c r="I83" s="604" t="s">
        <v>3230</v>
      </c>
      <c r="J83" s="608" t="s">
        <v>3868</v>
      </c>
      <c r="K83" s="605" t="s">
        <v>4024</v>
      </c>
      <c r="L83" s="606" t="s">
        <v>3777</v>
      </c>
    </row>
    <row r="84" spans="2:12" ht="55.2" x14ac:dyDescent="0.25">
      <c r="B84" s="602">
        <v>80</v>
      </c>
      <c r="C84" s="529" t="s">
        <v>3846</v>
      </c>
      <c r="D84" s="635" t="s">
        <v>4024</v>
      </c>
      <c r="E84" s="636" t="s">
        <v>3775</v>
      </c>
      <c r="F84" s="603" t="s">
        <v>882</v>
      </c>
      <c r="G84" s="604" t="s">
        <v>2864</v>
      </c>
      <c r="H84" s="603">
        <v>3</v>
      </c>
      <c r="I84" s="604" t="s">
        <v>3230</v>
      </c>
      <c r="J84" s="608" t="s">
        <v>3846</v>
      </c>
      <c r="K84" s="605" t="s">
        <v>4024</v>
      </c>
      <c r="L84" s="606" t="s">
        <v>3775</v>
      </c>
    </row>
    <row r="85" spans="2:12" ht="55.2" x14ac:dyDescent="0.25">
      <c r="B85" s="602">
        <v>81</v>
      </c>
      <c r="C85" s="529" t="s">
        <v>3846</v>
      </c>
      <c r="D85" s="635" t="s">
        <v>4024</v>
      </c>
      <c r="E85" s="636" t="s">
        <v>3775</v>
      </c>
      <c r="F85" s="603" t="s">
        <v>322</v>
      </c>
      <c r="G85" s="604" t="s">
        <v>698</v>
      </c>
      <c r="H85" s="603">
        <v>2</v>
      </c>
      <c r="I85" s="604">
        <v>0</v>
      </c>
      <c r="J85" s="608" t="s">
        <v>3846</v>
      </c>
      <c r="K85" s="605" t="s">
        <v>4024</v>
      </c>
      <c r="L85" s="606" t="s">
        <v>3775</v>
      </c>
    </row>
    <row r="86" spans="2:12" ht="69" x14ac:dyDescent="0.25">
      <c r="B86" s="602">
        <v>82</v>
      </c>
      <c r="C86" s="529" t="s">
        <v>4027</v>
      </c>
      <c r="D86" s="635" t="s">
        <v>4024</v>
      </c>
      <c r="E86" s="636" t="s">
        <v>3772</v>
      </c>
      <c r="F86" s="603" t="s">
        <v>212</v>
      </c>
      <c r="G86" s="604" t="s">
        <v>2860</v>
      </c>
      <c r="H86" s="603">
        <v>2</v>
      </c>
      <c r="I86" s="604" t="s">
        <v>3373</v>
      </c>
      <c r="J86" s="608" t="s">
        <v>4027</v>
      </c>
      <c r="K86" s="605" t="s">
        <v>4024</v>
      </c>
      <c r="L86" s="606" t="s">
        <v>3772</v>
      </c>
    </row>
    <row r="87" spans="2:12" ht="69" x14ac:dyDescent="0.25">
      <c r="B87" s="602">
        <v>83</v>
      </c>
      <c r="C87" s="529" t="s">
        <v>4027</v>
      </c>
      <c r="D87" s="635" t="s">
        <v>4024</v>
      </c>
      <c r="E87" s="636" t="s">
        <v>3772</v>
      </c>
      <c r="F87" s="603" t="s">
        <v>323</v>
      </c>
      <c r="G87" s="604" t="s">
        <v>3290</v>
      </c>
      <c r="H87" s="603">
        <v>2</v>
      </c>
      <c r="I87" s="604">
        <v>0</v>
      </c>
      <c r="J87" s="608" t="s">
        <v>4027</v>
      </c>
      <c r="K87" s="605" t="s">
        <v>4024</v>
      </c>
      <c r="L87" s="606" t="s">
        <v>3772</v>
      </c>
    </row>
    <row r="88" spans="2:12" ht="41.4" x14ac:dyDescent="0.25">
      <c r="B88" s="602">
        <v>84</v>
      </c>
      <c r="C88" s="529" t="s">
        <v>4028</v>
      </c>
      <c r="D88" s="635" t="s">
        <v>4024</v>
      </c>
      <c r="E88" s="636" t="s">
        <v>3761</v>
      </c>
      <c r="F88" s="603" t="s">
        <v>202</v>
      </c>
      <c r="G88" s="604" t="s">
        <v>3316</v>
      </c>
      <c r="H88" s="603">
        <v>2</v>
      </c>
      <c r="I88" s="604" t="s">
        <v>3270</v>
      </c>
      <c r="J88" s="608" t="s">
        <v>4028</v>
      </c>
      <c r="K88" s="605" t="s">
        <v>4024</v>
      </c>
      <c r="L88" s="606" t="s">
        <v>3761</v>
      </c>
    </row>
    <row r="89" spans="2:12" ht="69" x14ac:dyDescent="0.25">
      <c r="B89" s="602">
        <v>85</v>
      </c>
      <c r="C89" s="529" t="s">
        <v>4028</v>
      </c>
      <c r="D89" s="635" t="s">
        <v>4024</v>
      </c>
      <c r="E89" s="636" t="s">
        <v>3761</v>
      </c>
      <c r="F89" s="603" t="s">
        <v>323</v>
      </c>
      <c r="G89" s="604" t="s">
        <v>3290</v>
      </c>
      <c r="H89" s="603">
        <v>2</v>
      </c>
      <c r="I89" s="604">
        <v>0</v>
      </c>
      <c r="J89" s="608" t="s">
        <v>4028</v>
      </c>
      <c r="K89" s="605" t="s">
        <v>4024</v>
      </c>
      <c r="L89" s="606" t="s">
        <v>3761</v>
      </c>
    </row>
    <row r="90" spans="2:12" ht="41.4" x14ac:dyDescent="0.25">
      <c r="B90" s="602">
        <v>86</v>
      </c>
      <c r="C90" s="529" t="s">
        <v>3845</v>
      </c>
      <c r="D90" s="635" t="s">
        <v>4024</v>
      </c>
      <c r="E90" s="636" t="s">
        <v>3773</v>
      </c>
      <c r="F90" s="603" t="s">
        <v>878</v>
      </c>
      <c r="G90" s="604" t="s">
        <v>1244</v>
      </c>
      <c r="H90" s="603">
        <v>2</v>
      </c>
      <c r="I90" s="604" t="s">
        <v>3272</v>
      </c>
      <c r="J90" s="608" t="s">
        <v>3845</v>
      </c>
      <c r="K90" s="605" t="s">
        <v>4024</v>
      </c>
      <c r="L90" s="606" t="s">
        <v>3773</v>
      </c>
    </row>
    <row r="91" spans="2:12" ht="41.4" x14ac:dyDescent="0.25">
      <c r="B91" s="602">
        <v>87</v>
      </c>
      <c r="C91" s="529" t="s">
        <v>3845</v>
      </c>
      <c r="D91" s="635" t="s">
        <v>4024</v>
      </c>
      <c r="E91" s="636" t="s">
        <v>3773</v>
      </c>
      <c r="F91" s="603" t="s">
        <v>320</v>
      </c>
      <c r="G91" s="604" t="s">
        <v>3289</v>
      </c>
      <c r="H91" s="603">
        <v>1</v>
      </c>
      <c r="I91" s="604">
        <v>0</v>
      </c>
      <c r="J91" s="608" t="s">
        <v>3845</v>
      </c>
      <c r="K91" s="605" t="s">
        <v>4024</v>
      </c>
      <c r="L91" s="606" t="s">
        <v>3773</v>
      </c>
    </row>
    <row r="92" spans="2:12" ht="41.4" x14ac:dyDescent="0.25">
      <c r="B92" s="602">
        <v>88</v>
      </c>
      <c r="C92" s="529" t="s">
        <v>4029</v>
      </c>
      <c r="D92" s="635" t="s">
        <v>4024</v>
      </c>
      <c r="E92" s="636" t="s">
        <v>3762</v>
      </c>
      <c r="F92" s="603" t="s">
        <v>202</v>
      </c>
      <c r="G92" s="604" t="s">
        <v>3316</v>
      </c>
      <c r="H92" s="603">
        <v>2</v>
      </c>
      <c r="I92" s="604" t="s">
        <v>3270</v>
      </c>
      <c r="J92" s="608" t="s">
        <v>4029</v>
      </c>
      <c r="K92" s="605" t="s">
        <v>4024</v>
      </c>
      <c r="L92" s="606" t="s">
        <v>3762</v>
      </c>
    </row>
    <row r="93" spans="2:12" ht="55.2" x14ac:dyDescent="0.25">
      <c r="B93" s="602">
        <v>89</v>
      </c>
      <c r="C93" s="529" t="s">
        <v>3862</v>
      </c>
      <c r="D93" s="635" t="s">
        <v>4024</v>
      </c>
      <c r="E93" s="636" t="s">
        <v>3766</v>
      </c>
      <c r="F93" s="603" t="s">
        <v>206</v>
      </c>
      <c r="G93" s="604" t="s">
        <v>3319</v>
      </c>
      <c r="H93" s="603">
        <v>3</v>
      </c>
      <c r="I93" s="604">
        <v>0</v>
      </c>
      <c r="J93" s="608" t="s">
        <v>3862</v>
      </c>
      <c r="K93" s="605" t="s">
        <v>4024</v>
      </c>
      <c r="L93" s="606" t="s">
        <v>3766</v>
      </c>
    </row>
    <row r="94" spans="2:12" ht="41.4" x14ac:dyDescent="0.25">
      <c r="B94" s="602">
        <v>90</v>
      </c>
      <c r="C94" s="529" t="s">
        <v>3861</v>
      </c>
      <c r="D94" s="635" t="s">
        <v>4024</v>
      </c>
      <c r="E94" s="636" t="s">
        <v>3765</v>
      </c>
      <c r="F94" s="603" t="s">
        <v>878</v>
      </c>
      <c r="G94" s="604" t="s">
        <v>1244</v>
      </c>
      <c r="H94" s="603">
        <v>2</v>
      </c>
      <c r="I94" s="604" t="s">
        <v>3272</v>
      </c>
      <c r="J94" s="608" t="s">
        <v>3861</v>
      </c>
      <c r="K94" s="605" t="s">
        <v>4024</v>
      </c>
      <c r="L94" s="606" t="s">
        <v>3765</v>
      </c>
    </row>
    <row r="95" spans="2:12" ht="55.2" x14ac:dyDescent="0.25">
      <c r="B95" s="602">
        <v>91</v>
      </c>
      <c r="C95" s="529" t="s">
        <v>3861</v>
      </c>
      <c r="D95" s="635" t="s">
        <v>4024</v>
      </c>
      <c r="E95" s="636" t="s">
        <v>3765</v>
      </c>
      <c r="F95" s="603" t="s">
        <v>203</v>
      </c>
      <c r="G95" s="604" t="s">
        <v>3317</v>
      </c>
      <c r="H95" s="603">
        <v>2</v>
      </c>
      <c r="I95" s="604" t="s">
        <v>3370</v>
      </c>
      <c r="J95" s="608" t="s">
        <v>3861</v>
      </c>
      <c r="K95" s="605" t="s">
        <v>4024</v>
      </c>
      <c r="L95" s="606" t="s">
        <v>3765</v>
      </c>
    </row>
    <row r="96" spans="2:12" ht="41.4" x14ac:dyDescent="0.25">
      <c r="B96" s="602">
        <v>92</v>
      </c>
      <c r="C96" s="529" t="s">
        <v>3867</v>
      </c>
      <c r="D96" s="635" t="s">
        <v>4024</v>
      </c>
      <c r="E96" s="636" t="s">
        <v>3776</v>
      </c>
      <c r="F96" s="603" t="s">
        <v>884</v>
      </c>
      <c r="G96" s="604" t="s">
        <v>1245</v>
      </c>
      <c r="H96" s="603">
        <v>3</v>
      </c>
      <c r="I96" s="604">
        <v>0</v>
      </c>
      <c r="J96" s="608" t="s">
        <v>3867</v>
      </c>
      <c r="K96" s="605" t="s">
        <v>4024</v>
      </c>
      <c r="L96" s="606" t="s">
        <v>3776</v>
      </c>
    </row>
    <row r="97" spans="2:12" ht="41.4" x14ac:dyDescent="0.25">
      <c r="B97" s="602">
        <v>93</v>
      </c>
      <c r="C97" s="529" t="s">
        <v>3851</v>
      </c>
      <c r="D97" s="635" t="s">
        <v>4030</v>
      </c>
      <c r="E97" s="636" t="s">
        <v>3745</v>
      </c>
      <c r="F97" s="603" t="s">
        <v>283</v>
      </c>
      <c r="G97" s="604" t="s">
        <v>1346</v>
      </c>
      <c r="H97" s="603">
        <v>2</v>
      </c>
      <c r="I97" s="604" t="s">
        <v>3284</v>
      </c>
      <c r="J97" s="608" t="s">
        <v>3851</v>
      </c>
      <c r="K97" s="605" t="s">
        <v>4030</v>
      </c>
      <c r="L97" s="606" t="s">
        <v>3745</v>
      </c>
    </row>
    <row r="98" spans="2:12" ht="41.4" x14ac:dyDescent="0.25">
      <c r="B98" s="602">
        <v>94</v>
      </c>
      <c r="C98" s="529" t="s">
        <v>3883</v>
      </c>
      <c r="D98" s="635" t="s">
        <v>4030</v>
      </c>
      <c r="E98" s="636" t="s">
        <v>3795</v>
      </c>
      <c r="F98" s="603" t="s">
        <v>216</v>
      </c>
      <c r="G98" s="604" t="s">
        <v>2914</v>
      </c>
      <c r="H98" s="603">
        <v>2</v>
      </c>
      <c r="I98" s="604" t="s">
        <v>3279</v>
      </c>
      <c r="J98" s="608" t="s">
        <v>3883</v>
      </c>
      <c r="K98" s="605" t="s">
        <v>4030</v>
      </c>
      <c r="L98" s="606" t="s">
        <v>3795</v>
      </c>
    </row>
    <row r="99" spans="2:12" ht="41.4" x14ac:dyDescent="0.25">
      <c r="B99" s="602">
        <v>95</v>
      </c>
      <c r="C99" s="529" t="s">
        <v>3883</v>
      </c>
      <c r="D99" s="635" t="s">
        <v>4030</v>
      </c>
      <c r="E99" s="636" t="s">
        <v>3795</v>
      </c>
      <c r="F99" s="603" t="s">
        <v>2284</v>
      </c>
      <c r="G99" s="604" t="s">
        <v>1691</v>
      </c>
      <c r="H99" s="603">
        <v>1</v>
      </c>
      <c r="I99" s="604" t="s">
        <v>3233</v>
      </c>
      <c r="J99" s="608" t="s">
        <v>3883</v>
      </c>
      <c r="K99" s="605" t="s">
        <v>4030</v>
      </c>
      <c r="L99" s="606" t="s">
        <v>3795</v>
      </c>
    </row>
    <row r="100" spans="2:12" ht="41.4" x14ac:dyDescent="0.25">
      <c r="B100" s="602">
        <v>96</v>
      </c>
      <c r="C100" s="529" t="s">
        <v>3825</v>
      </c>
      <c r="D100" s="635" t="s">
        <v>4030</v>
      </c>
      <c r="E100" s="636" t="s">
        <v>3809</v>
      </c>
      <c r="F100" s="603" t="s">
        <v>871</v>
      </c>
      <c r="G100" s="604" t="s">
        <v>1649</v>
      </c>
      <c r="H100" s="603">
        <v>3</v>
      </c>
      <c r="I100" s="604">
        <v>0</v>
      </c>
      <c r="J100" s="608" t="s">
        <v>3825</v>
      </c>
      <c r="K100" s="605" t="s">
        <v>4030</v>
      </c>
      <c r="L100" s="606" t="s">
        <v>3809</v>
      </c>
    </row>
    <row r="101" spans="2:12" ht="41.4" x14ac:dyDescent="0.25">
      <c r="B101" s="602">
        <v>97</v>
      </c>
      <c r="C101" s="529" t="s">
        <v>3824</v>
      </c>
      <c r="D101" s="635" t="s">
        <v>4030</v>
      </c>
      <c r="E101" s="636" t="s">
        <v>3808</v>
      </c>
      <c r="F101" s="603" t="s">
        <v>118</v>
      </c>
      <c r="G101" s="604" t="s">
        <v>1648</v>
      </c>
      <c r="H101" s="603">
        <v>3</v>
      </c>
      <c r="I101" s="604" t="s">
        <v>3225</v>
      </c>
      <c r="J101" s="608" t="s">
        <v>3824</v>
      </c>
      <c r="K101" s="605" t="s">
        <v>4030</v>
      </c>
      <c r="L101" s="606" t="s">
        <v>3808</v>
      </c>
    </row>
    <row r="102" spans="2:12" ht="69" x14ac:dyDescent="0.25">
      <c r="B102" s="602">
        <v>98</v>
      </c>
      <c r="C102" s="529" t="s">
        <v>3831</v>
      </c>
      <c r="D102" s="635" t="s">
        <v>4030</v>
      </c>
      <c r="E102" s="636" t="s">
        <v>3814</v>
      </c>
      <c r="F102" s="603" t="s">
        <v>895</v>
      </c>
      <c r="G102" s="604" t="s">
        <v>2820</v>
      </c>
      <c r="H102" s="603">
        <v>2</v>
      </c>
      <c r="I102" s="604" t="s">
        <v>3258</v>
      </c>
      <c r="J102" s="608" t="s">
        <v>3831</v>
      </c>
      <c r="K102" s="605" t="s">
        <v>4030</v>
      </c>
      <c r="L102" s="606" t="s">
        <v>3814</v>
      </c>
    </row>
    <row r="103" spans="2:12" ht="69" x14ac:dyDescent="0.25">
      <c r="B103" s="602">
        <v>99</v>
      </c>
      <c r="C103" s="529" t="s">
        <v>3831</v>
      </c>
      <c r="D103" s="635" t="s">
        <v>4030</v>
      </c>
      <c r="E103" s="636" t="s">
        <v>3814</v>
      </c>
      <c r="F103" s="603" t="s">
        <v>907</v>
      </c>
      <c r="G103" s="604" t="s">
        <v>2826</v>
      </c>
      <c r="H103" s="603">
        <v>2</v>
      </c>
      <c r="I103" s="604" t="s">
        <v>3278</v>
      </c>
      <c r="J103" s="608" t="s">
        <v>3831</v>
      </c>
      <c r="K103" s="605" t="s">
        <v>4030</v>
      </c>
      <c r="L103" s="606" t="s">
        <v>3814</v>
      </c>
    </row>
    <row r="104" spans="2:12" ht="55.2" x14ac:dyDescent="0.25">
      <c r="B104" s="602">
        <v>100</v>
      </c>
      <c r="C104" s="529" t="s">
        <v>3841</v>
      </c>
      <c r="D104" s="635" t="s">
        <v>4030</v>
      </c>
      <c r="E104" s="636" t="s">
        <v>3810</v>
      </c>
      <c r="F104" s="603" t="s">
        <v>308</v>
      </c>
      <c r="G104" s="604" t="s">
        <v>691</v>
      </c>
      <c r="H104" s="603">
        <v>1</v>
      </c>
      <c r="I104" s="604">
        <v>0</v>
      </c>
      <c r="J104" s="608" t="s">
        <v>3841</v>
      </c>
      <c r="K104" s="605" t="s">
        <v>4030</v>
      </c>
      <c r="L104" s="606" t="s">
        <v>3810</v>
      </c>
    </row>
    <row r="105" spans="2:12" ht="27.6" x14ac:dyDescent="0.25">
      <c r="B105" s="602">
        <v>101</v>
      </c>
      <c r="C105" s="529" t="s">
        <v>3841</v>
      </c>
      <c r="D105" s="635" t="s">
        <v>4030</v>
      </c>
      <c r="E105" s="636" t="s">
        <v>3810</v>
      </c>
      <c r="F105" s="603" t="s">
        <v>44</v>
      </c>
      <c r="G105" s="604" t="s">
        <v>1537</v>
      </c>
      <c r="H105" s="603" t="s">
        <v>1537</v>
      </c>
      <c r="I105" s="604" t="s">
        <v>1537</v>
      </c>
      <c r="J105" s="608" t="s">
        <v>3841</v>
      </c>
      <c r="K105" s="605" t="s">
        <v>4030</v>
      </c>
      <c r="L105" s="606" t="s">
        <v>3810</v>
      </c>
    </row>
    <row r="106" spans="2:12" ht="27.6" x14ac:dyDescent="0.25">
      <c r="B106" s="602">
        <v>102</v>
      </c>
      <c r="C106" s="529" t="s">
        <v>3823</v>
      </c>
      <c r="D106" s="635" t="s">
        <v>4030</v>
      </c>
      <c r="E106" s="636" t="s">
        <v>3807</v>
      </c>
      <c r="F106" s="603" t="s">
        <v>2260</v>
      </c>
      <c r="G106" s="604" t="s">
        <v>2814</v>
      </c>
      <c r="H106" s="603">
        <v>3</v>
      </c>
      <c r="I106" s="604" t="s">
        <v>3250</v>
      </c>
      <c r="J106" s="608" t="s">
        <v>3823</v>
      </c>
      <c r="K106" s="605" t="s">
        <v>4030</v>
      </c>
      <c r="L106" s="606" t="s">
        <v>3807</v>
      </c>
    </row>
    <row r="107" spans="2:12" ht="69" x14ac:dyDescent="0.25">
      <c r="B107" s="602">
        <v>103</v>
      </c>
      <c r="C107" s="529" t="s">
        <v>3830</v>
      </c>
      <c r="D107" s="635" t="s">
        <v>4030</v>
      </c>
      <c r="E107" s="636" t="s">
        <v>3813</v>
      </c>
      <c r="F107" s="603" t="s">
        <v>254</v>
      </c>
      <c r="G107" s="604" t="s">
        <v>1650</v>
      </c>
      <c r="H107" s="603">
        <v>2</v>
      </c>
      <c r="I107" s="604" t="s">
        <v>3277</v>
      </c>
      <c r="J107" s="608" t="s">
        <v>3830</v>
      </c>
      <c r="K107" s="605" t="s">
        <v>4030</v>
      </c>
      <c r="L107" s="606" t="s">
        <v>3813</v>
      </c>
    </row>
    <row r="108" spans="2:12" ht="41.4" x14ac:dyDescent="0.25">
      <c r="B108" s="602">
        <v>104</v>
      </c>
      <c r="C108" s="529" t="s">
        <v>3833</v>
      </c>
      <c r="D108" s="635" t="s">
        <v>4030</v>
      </c>
      <c r="E108" s="636" t="s">
        <v>3815</v>
      </c>
      <c r="F108" s="603" t="s">
        <v>898</v>
      </c>
      <c r="G108" s="604" t="s">
        <v>1651</v>
      </c>
      <c r="H108" s="603">
        <v>2</v>
      </c>
      <c r="I108" s="604" t="s">
        <v>3277</v>
      </c>
      <c r="J108" s="608" t="s">
        <v>3833</v>
      </c>
      <c r="K108" s="605" t="s">
        <v>4030</v>
      </c>
      <c r="L108" s="606" t="s">
        <v>3815</v>
      </c>
    </row>
    <row r="109" spans="2:12" ht="41.4" x14ac:dyDescent="0.25">
      <c r="B109" s="602">
        <v>105</v>
      </c>
      <c r="C109" s="529" t="s">
        <v>3833</v>
      </c>
      <c r="D109" s="635" t="s">
        <v>4030</v>
      </c>
      <c r="E109" s="636" t="s">
        <v>3815</v>
      </c>
      <c r="F109" s="603" t="s">
        <v>905</v>
      </c>
      <c r="G109" s="604" t="s">
        <v>1268</v>
      </c>
      <c r="H109" s="603">
        <v>2</v>
      </c>
      <c r="I109" s="604" t="s">
        <v>3280</v>
      </c>
      <c r="J109" s="608" t="s">
        <v>3833</v>
      </c>
      <c r="K109" s="605" t="s">
        <v>4030</v>
      </c>
      <c r="L109" s="606" t="s">
        <v>3815</v>
      </c>
    </row>
    <row r="110" spans="2:12" ht="27.6" x14ac:dyDescent="0.25">
      <c r="B110" s="602">
        <v>106</v>
      </c>
      <c r="C110" s="529" t="s">
        <v>3864</v>
      </c>
      <c r="D110" s="635" t="s">
        <v>4030</v>
      </c>
      <c r="E110" s="636" t="s">
        <v>3769</v>
      </c>
      <c r="F110" s="603" t="s">
        <v>208</v>
      </c>
      <c r="G110" s="604" t="s">
        <v>1586</v>
      </c>
      <c r="H110" s="603">
        <v>1</v>
      </c>
      <c r="I110" s="604" t="s">
        <v>3231</v>
      </c>
      <c r="J110" s="608" t="s">
        <v>3864</v>
      </c>
      <c r="K110" s="605" t="s">
        <v>4030</v>
      </c>
      <c r="L110" s="606" t="s">
        <v>3769</v>
      </c>
    </row>
    <row r="111" spans="2:12" ht="41.4" x14ac:dyDescent="0.25">
      <c r="B111" s="602">
        <v>107</v>
      </c>
      <c r="C111" s="529" t="s">
        <v>4031</v>
      </c>
      <c r="D111" s="635" t="s">
        <v>4030</v>
      </c>
      <c r="E111" s="636" t="s">
        <v>3774</v>
      </c>
      <c r="F111" s="603" t="s">
        <v>878</v>
      </c>
      <c r="G111" s="604" t="s">
        <v>1244</v>
      </c>
      <c r="H111" s="603">
        <v>2</v>
      </c>
      <c r="I111" s="604" t="s">
        <v>3272</v>
      </c>
      <c r="J111" s="608" t="s">
        <v>4031</v>
      </c>
      <c r="K111" s="605" t="s">
        <v>4030</v>
      </c>
      <c r="L111" s="606" t="s">
        <v>3774</v>
      </c>
    </row>
    <row r="112" spans="2:12" ht="41.4" x14ac:dyDescent="0.25">
      <c r="B112" s="602">
        <v>108</v>
      </c>
      <c r="C112" s="529" t="s">
        <v>3876</v>
      </c>
      <c r="D112" s="635" t="s">
        <v>4030</v>
      </c>
      <c r="E112" s="636" t="s">
        <v>3790</v>
      </c>
      <c r="F112" s="603" t="s">
        <v>156</v>
      </c>
      <c r="G112" s="604" t="s">
        <v>1592</v>
      </c>
      <c r="H112" s="603">
        <v>2</v>
      </c>
      <c r="I112" s="604" t="s">
        <v>3251</v>
      </c>
      <c r="J112" s="608" t="s">
        <v>3876</v>
      </c>
      <c r="K112" s="605" t="s">
        <v>4030</v>
      </c>
      <c r="L112" s="606" t="s">
        <v>3790</v>
      </c>
    </row>
    <row r="113" spans="2:12" ht="55.2" x14ac:dyDescent="0.25">
      <c r="B113" s="602">
        <v>109</v>
      </c>
      <c r="C113" s="529" t="s">
        <v>3876</v>
      </c>
      <c r="D113" s="635" t="s">
        <v>4030</v>
      </c>
      <c r="E113" s="636" t="s">
        <v>3790</v>
      </c>
      <c r="F113" s="603" t="s">
        <v>157</v>
      </c>
      <c r="G113" s="604" t="s">
        <v>2886</v>
      </c>
      <c r="H113" s="603">
        <v>2</v>
      </c>
      <c r="I113" s="604" t="s">
        <v>3251</v>
      </c>
      <c r="J113" s="608" t="s">
        <v>3876</v>
      </c>
      <c r="K113" s="605" t="s">
        <v>4030</v>
      </c>
      <c r="L113" s="606" t="s">
        <v>3790</v>
      </c>
    </row>
    <row r="114" spans="2:12" ht="41.4" x14ac:dyDescent="0.25">
      <c r="B114" s="602">
        <v>110</v>
      </c>
      <c r="C114" s="529" t="s">
        <v>3881</v>
      </c>
      <c r="D114" s="635" t="s">
        <v>4030</v>
      </c>
      <c r="E114" s="636" t="s">
        <v>3798</v>
      </c>
      <c r="F114" s="603" t="s">
        <v>130</v>
      </c>
      <c r="G114" s="604" t="s">
        <v>2903</v>
      </c>
      <c r="H114" s="603">
        <v>2</v>
      </c>
      <c r="I114" s="604" t="s">
        <v>3217</v>
      </c>
      <c r="J114" s="608" t="s">
        <v>3881</v>
      </c>
      <c r="K114" s="605" t="s">
        <v>4030</v>
      </c>
      <c r="L114" s="606" t="s">
        <v>3798</v>
      </c>
    </row>
    <row r="115" spans="2:12" ht="41.4" x14ac:dyDescent="0.25">
      <c r="B115" s="602">
        <v>111</v>
      </c>
      <c r="C115" s="529" t="s">
        <v>3881</v>
      </c>
      <c r="D115" s="635" t="s">
        <v>4030</v>
      </c>
      <c r="E115" s="636" t="s">
        <v>3798</v>
      </c>
      <c r="F115" s="603" t="s">
        <v>132</v>
      </c>
      <c r="G115" s="604" t="s">
        <v>1195</v>
      </c>
      <c r="H115" s="603">
        <v>2</v>
      </c>
      <c r="I115" s="604" t="s">
        <v>3264</v>
      </c>
      <c r="J115" s="608" t="s">
        <v>3881</v>
      </c>
      <c r="K115" s="605" t="s">
        <v>4030</v>
      </c>
      <c r="L115" s="606" t="s">
        <v>3798</v>
      </c>
    </row>
    <row r="116" spans="2:12" ht="55.2" x14ac:dyDescent="0.25">
      <c r="B116" s="602">
        <v>112</v>
      </c>
      <c r="C116" s="529" t="s">
        <v>3854</v>
      </c>
      <c r="D116" s="635" t="s">
        <v>4030</v>
      </c>
      <c r="E116" s="636" t="s">
        <v>3748</v>
      </c>
      <c r="F116" s="603" t="s">
        <v>289</v>
      </c>
      <c r="G116" s="604" t="s">
        <v>1351</v>
      </c>
      <c r="H116" s="603">
        <v>3</v>
      </c>
      <c r="I116" s="604" t="s">
        <v>3284</v>
      </c>
      <c r="J116" s="608" t="s">
        <v>3854</v>
      </c>
      <c r="K116" s="605" t="s">
        <v>4030</v>
      </c>
      <c r="L116" s="606" t="s">
        <v>3748</v>
      </c>
    </row>
    <row r="117" spans="2:12" ht="41.4" x14ac:dyDescent="0.25">
      <c r="B117" s="602">
        <v>113</v>
      </c>
      <c r="C117" s="529" t="s">
        <v>4032</v>
      </c>
      <c r="D117" s="635" t="s">
        <v>4030</v>
      </c>
      <c r="E117" s="636" t="s">
        <v>3796</v>
      </c>
      <c r="F117" s="603" t="s">
        <v>2284</v>
      </c>
      <c r="G117" s="604" t="s">
        <v>1691</v>
      </c>
      <c r="H117" s="603">
        <v>1</v>
      </c>
      <c r="I117" s="604" t="s">
        <v>3233</v>
      </c>
      <c r="J117" s="608" t="s">
        <v>4032</v>
      </c>
      <c r="K117" s="605" t="s">
        <v>4030</v>
      </c>
      <c r="L117" s="606" t="s">
        <v>3796</v>
      </c>
    </row>
    <row r="118" spans="2:12" ht="41.4" x14ac:dyDescent="0.25">
      <c r="B118" s="602">
        <v>114</v>
      </c>
      <c r="C118" s="529" t="s">
        <v>3835</v>
      </c>
      <c r="D118" s="635" t="s">
        <v>4030</v>
      </c>
      <c r="E118" s="636" t="s">
        <v>3816</v>
      </c>
      <c r="F118" s="603" t="s">
        <v>263</v>
      </c>
      <c r="G118" s="604" t="s">
        <v>1271</v>
      </c>
      <c r="H118" s="603">
        <v>3</v>
      </c>
      <c r="I118" s="604" t="s">
        <v>3281</v>
      </c>
      <c r="J118" s="608" t="s">
        <v>3835</v>
      </c>
      <c r="K118" s="605" t="s">
        <v>4030</v>
      </c>
      <c r="L118" s="606" t="s">
        <v>3816</v>
      </c>
    </row>
    <row r="119" spans="2:12" ht="41.4" x14ac:dyDescent="0.25">
      <c r="B119" s="602">
        <v>115</v>
      </c>
      <c r="C119" s="529" t="s">
        <v>3835</v>
      </c>
      <c r="D119" s="635" t="s">
        <v>4030</v>
      </c>
      <c r="E119" s="636" t="s">
        <v>3816</v>
      </c>
      <c r="F119" s="603" t="s">
        <v>75</v>
      </c>
      <c r="G119" s="604" t="s">
        <v>2845</v>
      </c>
      <c r="H119" s="603">
        <v>2</v>
      </c>
      <c r="I119" s="604" t="s">
        <v>3260</v>
      </c>
      <c r="J119" s="608" t="s">
        <v>3835</v>
      </c>
      <c r="K119" s="605" t="s">
        <v>4030</v>
      </c>
      <c r="L119" s="606" t="s">
        <v>3816</v>
      </c>
    </row>
    <row r="120" spans="2:12" ht="41.4" x14ac:dyDescent="0.25">
      <c r="B120" s="602">
        <v>116</v>
      </c>
      <c r="C120" s="529" t="s">
        <v>3835</v>
      </c>
      <c r="D120" s="635" t="s">
        <v>4030</v>
      </c>
      <c r="E120" s="636" t="s">
        <v>3816</v>
      </c>
      <c r="F120" s="603" t="s">
        <v>90</v>
      </c>
      <c r="G120" s="604" t="s">
        <v>2851</v>
      </c>
      <c r="H120" s="603">
        <v>2</v>
      </c>
      <c r="I120" s="604" t="s">
        <v>3262</v>
      </c>
      <c r="J120" s="608" t="s">
        <v>3835</v>
      </c>
      <c r="K120" s="605" t="s">
        <v>4030</v>
      </c>
      <c r="L120" s="606" t="s">
        <v>3816</v>
      </c>
    </row>
    <row r="121" spans="2:12" ht="69" x14ac:dyDescent="0.25">
      <c r="B121" s="602">
        <v>117</v>
      </c>
      <c r="C121" s="529" t="s">
        <v>4033</v>
      </c>
      <c r="D121" s="635" t="s">
        <v>4034</v>
      </c>
      <c r="E121" s="636" t="s">
        <v>3818</v>
      </c>
      <c r="F121" s="603" t="s">
        <v>68</v>
      </c>
      <c r="G121" s="604" t="s">
        <v>2842</v>
      </c>
      <c r="H121" s="603">
        <v>2</v>
      </c>
      <c r="I121" s="604">
        <v>0</v>
      </c>
      <c r="J121" s="608" t="s">
        <v>4033</v>
      </c>
      <c r="K121" s="605" t="s">
        <v>4034</v>
      </c>
      <c r="L121" s="606" t="s">
        <v>3818</v>
      </c>
    </row>
    <row r="122" spans="2:12" ht="41.4" x14ac:dyDescent="0.25">
      <c r="B122" s="602">
        <v>118</v>
      </c>
      <c r="C122" s="529" t="s">
        <v>4035</v>
      </c>
      <c r="D122" s="635" t="s">
        <v>4034</v>
      </c>
      <c r="E122" s="636" t="s">
        <v>3743</v>
      </c>
      <c r="F122" s="603" t="s">
        <v>248</v>
      </c>
      <c r="G122" s="604" t="s">
        <v>1260</v>
      </c>
      <c r="H122" s="603">
        <v>2</v>
      </c>
      <c r="I122" s="604" t="s">
        <v>3241</v>
      </c>
      <c r="J122" s="608" t="s">
        <v>4035</v>
      </c>
      <c r="K122" s="605" t="s">
        <v>4034</v>
      </c>
      <c r="L122" s="606" t="s">
        <v>3743</v>
      </c>
    </row>
    <row r="123" spans="2:12" ht="55.2" x14ac:dyDescent="0.25">
      <c r="B123" s="602">
        <v>119</v>
      </c>
      <c r="C123" s="529" t="s">
        <v>4035</v>
      </c>
      <c r="D123" s="635" t="s">
        <v>4034</v>
      </c>
      <c r="E123" s="636" t="s">
        <v>3743</v>
      </c>
      <c r="F123" s="603" t="s">
        <v>280</v>
      </c>
      <c r="G123" s="604" t="s">
        <v>2854</v>
      </c>
      <c r="H123" s="603">
        <v>2</v>
      </c>
      <c r="I123" s="604" t="s">
        <v>3283</v>
      </c>
      <c r="J123" s="608" t="s">
        <v>4035</v>
      </c>
      <c r="K123" s="605" t="s">
        <v>4034</v>
      </c>
      <c r="L123" s="606" t="s">
        <v>3743</v>
      </c>
    </row>
    <row r="124" spans="2:12" ht="41.4" x14ac:dyDescent="0.25">
      <c r="B124" s="602">
        <v>120</v>
      </c>
      <c r="C124" s="529" t="s">
        <v>4036</v>
      </c>
      <c r="D124" s="635" t="s">
        <v>4034</v>
      </c>
      <c r="E124" s="636" t="s">
        <v>3812</v>
      </c>
      <c r="F124" s="603" t="s">
        <v>248</v>
      </c>
      <c r="G124" s="604" t="s">
        <v>1260</v>
      </c>
      <c r="H124" s="603">
        <v>2</v>
      </c>
      <c r="I124" s="604" t="s">
        <v>3241</v>
      </c>
      <c r="J124" s="608" t="s">
        <v>4036</v>
      </c>
      <c r="K124" s="605" t="s">
        <v>4034</v>
      </c>
      <c r="L124" s="606" t="s">
        <v>3812</v>
      </c>
    </row>
    <row r="125" spans="2:12" ht="27.6" x14ac:dyDescent="0.25">
      <c r="B125" s="602">
        <v>121</v>
      </c>
      <c r="C125" s="529" t="s">
        <v>4037</v>
      </c>
      <c r="D125" s="635" t="s">
        <v>4034</v>
      </c>
      <c r="E125" s="636" t="s">
        <v>3750</v>
      </c>
      <c r="F125" s="603" t="s">
        <v>293</v>
      </c>
      <c r="G125" s="604" t="s">
        <v>1284</v>
      </c>
      <c r="H125" s="603">
        <v>2</v>
      </c>
      <c r="I125" s="604">
        <v>0</v>
      </c>
      <c r="J125" s="608" t="s">
        <v>4037</v>
      </c>
      <c r="K125" s="605" t="s">
        <v>4034</v>
      </c>
      <c r="L125" s="606" t="s">
        <v>3750</v>
      </c>
    </row>
    <row r="126" spans="2:12" ht="41.4" x14ac:dyDescent="0.25">
      <c r="B126" s="602">
        <v>122</v>
      </c>
      <c r="C126" s="529" t="s">
        <v>4038</v>
      </c>
      <c r="D126" s="635" t="s">
        <v>4034</v>
      </c>
      <c r="E126" s="636" t="s">
        <v>3755</v>
      </c>
      <c r="F126" s="603" t="s">
        <v>296</v>
      </c>
      <c r="G126" s="604" t="s">
        <v>1287</v>
      </c>
      <c r="H126" s="603">
        <v>3</v>
      </c>
      <c r="I126" s="604">
        <v>0</v>
      </c>
      <c r="J126" s="608" t="s">
        <v>4038</v>
      </c>
      <c r="K126" s="605" t="s">
        <v>4034</v>
      </c>
      <c r="L126" s="606" t="s">
        <v>3755</v>
      </c>
    </row>
    <row r="127" spans="2:12" ht="41.4" x14ac:dyDescent="0.25">
      <c r="B127" s="602">
        <v>123</v>
      </c>
      <c r="C127" s="529" t="s">
        <v>4039</v>
      </c>
      <c r="D127" s="635" t="s">
        <v>4034</v>
      </c>
      <c r="E127" s="636" t="s">
        <v>3756</v>
      </c>
      <c r="F127" s="603" t="s">
        <v>296</v>
      </c>
      <c r="G127" s="604" t="s">
        <v>1287</v>
      </c>
      <c r="H127" s="603">
        <v>3</v>
      </c>
      <c r="I127" s="604">
        <v>0</v>
      </c>
      <c r="J127" s="608" t="s">
        <v>4039</v>
      </c>
      <c r="K127" s="605" t="s">
        <v>4034</v>
      </c>
      <c r="L127" s="606" t="s">
        <v>3756</v>
      </c>
    </row>
    <row r="128" spans="2:12" ht="41.4" x14ac:dyDescent="0.25">
      <c r="B128" s="602">
        <v>124</v>
      </c>
      <c r="C128" s="529" t="s">
        <v>4040</v>
      </c>
      <c r="D128" s="635" t="s">
        <v>4034</v>
      </c>
      <c r="E128" s="636" t="s">
        <v>3757</v>
      </c>
      <c r="F128" s="603" t="s">
        <v>296</v>
      </c>
      <c r="G128" s="604" t="s">
        <v>1287</v>
      </c>
      <c r="H128" s="603">
        <v>3</v>
      </c>
      <c r="I128" s="604">
        <v>0</v>
      </c>
      <c r="J128" s="608" t="s">
        <v>4040</v>
      </c>
      <c r="K128" s="605" t="s">
        <v>4034</v>
      </c>
      <c r="L128" s="606" t="s">
        <v>3757</v>
      </c>
    </row>
    <row r="129" spans="2:12" ht="27.6" x14ac:dyDescent="0.25">
      <c r="B129" s="602">
        <v>125</v>
      </c>
      <c r="C129" s="529" t="s">
        <v>4041</v>
      </c>
      <c r="D129" s="635" t="s">
        <v>4034</v>
      </c>
      <c r="E129" s="636" t="s">
        <v>3751</v>
      </c>
      <c r="F129" s="603" t="s">
        <v>293</v>
      </c>
      <c r="G129" s="604" t="s">
        <v>1284</v>
      </c>
      <c r="H129" s="603">
        <v>2</v>
      </c>
      <c r="I129" s="604">
        <v>0</v>
      </c>
      <c r="J129" s="608" t="s">
        <v>4041</v>
      </c>
      <c r="K129" s="605" t="s">
        <v>4034</v>
      </c>
      <c r="L129" s="606" t="s">
        <v>3751</v>
      </c>
    </row>
    <row r="130" spans="2:12" ht="69" x14ac:dyDescent="0.25">
      <c r="B130" s="602">
        <v>126</v>
      </c>
      <c r="C130" s="529" t="s">
        <v>4042</v>
      </c>
      <c r="D130" s="635" t="s">
        <v>4034</v>
      </c>
      <c r="E130" s="636" t="s">
        <v>3819</v>
      </c>
      <c r="F130" s="603" t="s">
        <v>68</v>
      </c>
      <c r="G130" s="604" t="s">
        <v>2842</v>
      </c>
      <c r="H130" s="603">
        <v>2</v>
      </c>
      <c r="I130" s="604">
        <v>0</v>
      </c>
      <c r="J130" s="608" t="s">
        <v>4042</v>
      </c>
      <c r="K130" s="605" t="s">
        <v>4034</v>
      </c>
      <c r="L130" s="606" t="s">
        <v>3819</v>
      </c>
    </row>
    <row r="131" spans="2:12" ht="69" x14ac:dyDescent="0.25">
      <c r="B131" s="602">
        <v>127</v>
      </c>
      <c r="C131" s="529" t="s">
        <v>4043</v>
      </c>
      <c r="D131" s="635" t="s">
        <v>4034</v>
      </c>
      <c r="E131" s="636" t="s">
        <v>3820</v>
      </c>
      <c r="F131" s="603" t="s">
        <v>68</v>
      </c>
      <c r="G131" s="604" t="s">
        <v>2842</v>
      </c>
      <c r="H131" s="603">
        <v>2</v>
      </c>
      <c r="I131" s="604">
        <v>0</v>
      </c>
      <c r="J131" s="608" t="s">
        <v>4043</v>
      </c>
      <c r="K131" s="605" t="s">
        <v>4034</v>
      </c>
      <c r="L131" s="606" t="s">
        <v>3820</v>
      </c>
    </row>
    <row r="132" spans="2:12" ht="41.4" x14ac:dyDescent="0.25">
      <c r="B132" s="602">
        <v>128</v>
      </c>
      <c r="C132" s="529" t="s">
        <v>4044</v>
      </c>
      <c r="D132" s="635" t="s">
        <v>4034</v>
      </c>
      <c r="E132" s="636" t="s">
        <v>3752</v>
      </c>
      <c r="F132" s="603" t="s">
        <v>293</v>
      </c>
      <c r="G132" s="604" t="s">
        <v>1284</v>
      </c>
      <c r="H132" s="603">
        <v>2</v>
      </c>
      <c r="I132" s="604">
        <v>0</v>
      </c>
      <c r="J132" s="608" t="s">
        <v>4044</v>
      </c>
      <c r="K132" s="605" t="s">
        <v>4034</v>
      </c>
      <c r="L132" s="606" t="s">
        <v>3752</v>
      </c>
    </row>
    <row r="133" spans="2:12" ht="41.4" x14ac:dyDescent="0.25">
      <c r="B133" s="602">
        <v>129</v>
      </c>
      <c r="C133" s="529" t="s">
        <v>4045</v>
      </c>
      <c r="D133" s="635" t="s">
        <v>4034</v>
      </c>
      <c r="E133" s="636" t="s">
        <v>3753</v>
      </c>
      <c r="F133" s="603" t="s">
        <v>293</v>
      </c>
      <c r="G133" s="604" t="s">
        <v>1284</v>
      </c>
      <c r="H133" s="603">
        <v>2</v>
      </c>
      <c r="I133" s="604">
        <v>0</v>
      </c>
      <c r="J133" s="608" t="s">
        <v>4045</v>
      </c>
      <c r="K133" s="605" t="s">
        <v>4034</v>
      </c>
      <c r="L133" s="606" t="s">
        <v>3753</v>
      </c>
    </row>
    <row r="134" spans="2:12" ht="41.4" x14ac:dyDescent="0.25">
      <c r="B134" s="602">
        <v>130</v>
      </c>
      <c r="C134" s="529" t="s">
        <v>4046</v>
      </c>
      <c r="D134" s="635" t="s">
        <v>4034</v>
      </c>
      <c r="E134" s="636" t="s">
        <v>3754</v>
      </c>
      <c r="F134" s="603" t="s">
        <v>293</v>
      </c>
      <c r="G134" s="604" t="s">
        <v>1284</v>
      </c>
      <c r="H134" s="603">
        <v>2</v>
      </c>
      <c r="I134" s="604">
        <v>0</v>
      </c>
      <c r="J134" s="608" t="s">
        <v>4046</v>
      </c>
      <c r="K134" s="605" t="s">
        <v>4034</v>
      </c>
      <c r="L134" s="606" t="s">
        <v>3754</v>
      </c>
    </row>
    <row r="135" spans="2:12" ht="55.2" x14ac:dyDescent="0.25">
      <c r="B135" s="602">
        <v>131</v>
      </c>
      <c r="C135" s="529" t="s">
        <v>4047</v>
      </c>
      <c r="D135" s="635" t="s">
        <v>4034</v>
      </c>
      <c r="E135" s="636" t="s">
        <v>3744</v>
      </c>
      <c r="F135" s="603" t="s">
        <v>280</v>
      </c>
      <c r="G135" s="604" t="s">
        <v>2854</v>
      </c>
      <c r="H135" s="603">
        <v>2</v>
      </c>
      <c r="I135" s="604" t="s">
        <v>3283</v>
      </c>
      <c r="J135" s="608" t="s">
        <v>4047</v>
      </c>
      <c r="K135" s="605" t="s">
        <v>4034</v>
      </c>
      <c r="L135" s="606" t="s">
        <v>3744</v>
      </c>
    </row>
    <row r="136" spans="2:12" ht="41.4" x14ac:dyDescent="0.25">
      <c r="B136" s="602">
        <v>132</v>
      </c>
      <c r="C136" s="529" t="s">
        <v>3886</v>
      </c>
      <c r="D136" s="635" t="s">
        <v>4034</v>
      </c>
      <c r="E136" s="636" t="s">
        <v>3803</v>
      </c>
      <c r="F136" s="603" t="s">
        <v>221</v>
      </c>
      <c r="G136" s="604" t="s">
        <v>2918</v>
      </c>
      <c r="H136" s="603">
        <v>2</v>
      </c>
      <c r="I136" s="604" t="s">
        <v>3238</v>
      </c>
      <c r="J136" s="608" t="s">
        <v>3886</v>
      </c>
      <c r="K136" s="605" t="s">
        <v>4034</v>
      </c>
      <c r="L136" s="606" t="s">
        <v>3803</v>
      </c>
    </row>
    <row r="137" spans="2:12" ht="41.4" x14ac:dyDescent="0.25">
      <c r="B137" s="602">
        <v>133</v>
      </c>
      <c r="C137" s="529" t="s">
        <v>3886</v>
      </c>
      <c r="D137" s="635" t="s">
        <v>4034</v>
      </c>
      <c r="E137" s="636" t="s">
        <v>3803</v>
      </c>
      <c r="F137" s="603" t="s">
        <v>236</v>
      </c>
      <c r="G137" s="604" t="s">
        <v>1697</v>
      </c>
      <c r="H137" s="603">
        <v>3</v>
      </c>
      <c r="I137" s="604">
        <v>0</v>
      </c>
      <c r="J137" s="608" t="s">
        <v>3886</v>
      </c>
      <c r="K137" s="605" t="s">
        <v>4034</v>
      </c>
      <c r="L137" s="606" t="s">
        <v>3803</v>
      </c>
    </row>
    <row r="138" spans="2:12" ht="82.8" x14ac:dyDescent="0.25">
      <c r="B138" s="602">
        <v>134</v>
      </c>
      <c r="C138" s="529" t="s">
        <v>3827</v>
      </c>
      <c r="D138" s="635" t="s">
        <v>4048</v>
      </c>
      <c r="E138" s="636" t="s">
        <v>3811</v>
      </c>
      <c r="F138" s="603" t="s">
        <v>244</v>
      </c>
      <c r="G138" s="604" t="s">
        <v>1679</v>
      </c>
      <c r="H138" s="603">
        <v>2</v>
      </c>
      <c r="I138" s="604" t="s">
        <v>3275</v>
      </c>
      <c r="J138" s="608" t="s">
        <v>3827</v>
      </c>
      <c r="K138" s="605" t="s">
        <v>4048</v>
      </c>
      <c r="L138" s="606" t="s">
        <v>3811</v>
      </c>
    </row>
    <row r="139" spans="2:12" ht="41.4" x14ac:dyDescent="0.25">
      <c r="B139" s="602">
        <v>135</v>
      </c>
      <c r="C139" s="529" t="s">
        <v>3836</v>
      </c>
      <c r="D139" s="635" t="s">
        <v>4048</v>
      </c>
      <c r="E139" s="636" t="s">
        <v>3817</v>
      </c>
      <c r="F139" s="603" t="s">
        <v>912</v>
      </c>
      <c r="G139" s="604" t="s">
        <v>1279</v>
      </c>
      <c r="H139" s="603">
        <v>2</v>
      </c>
      <c r="I139" s="604">
        <v>0</v>
      </c>
      <c r="J139" s="608" t="s">
        <v>3836</v>
      </c>
      <c r="K139" s="605" t="s">
        <v>4048</v>
      </c>
      <c r="L139" s="606" t="s">
        <v>3817</v>
      </c>
    </row>
    <row r="140" spans="2:12" ht="41.4" x14ac:dyDescent="0.25">
      <c r="B140" s="602">
        <v>136</v>
      </c>
      <c r="C140" s="529" t="s">
        <v>3836</v>
      </c>
      <c r="D140" s="635" t="s">
        <v>4048</v>
      </c>
      <c r="E140" s="636" t="s">
        <v>3817</v>
      </c>
      <c r="F140" s="603" t="s">
        <v>915</v>
      </c>
      <c r="G140" s="604" t="s">
        <v>1280</v>
      </c>
      <c r="H140" s="603">
        <v>3</v>
      </c>
      <c r="I140" s="604">
        <v>0</v>
      </c>
      <c r="J140" s="608" t="s">
        <v>3836</v>
      </c>
      <c r="K140" s="605" t="s">
        <v>4048</v>
      </c>
      <c r="L140" s="606" t="s">
        <v>3817</v>
      </c>
    </row>
    <row r="141" spans="2:12" ht="55.2" x14ac:dyDescent="0.25">
      <c r="B141" s="602">
        <v>137</v>
      </c>
      <c r="C141" s="529" t="s">
        <v>3849</v>
      </c>
      <c r="D141" s="635" t="s">
        <v>4048</v>
      </c>
      <c r="E141" s="636" t="s">
        <v>3741</v>
      </c>
      <c r="F141" s="603" t="s">
        <v>276</v>
      </c>
      <c r="G141" s="604" t="s">
        <v>1344</v>
      </c>
      <c r="H141" s="603">
        <v>2</v>
      </c>
      <c r="I141" s="604" t="s">
        <v>3283</v>
      </c>
      <c r="J141" s="608" t="s">
        <v>3849</v>
      </c>
      <c r="K141" s="605" t="s">
        <v>4048</v>
      </c>
      <c r="L141" s="606" t="s">
        <v>3741</v>
      </c>
    </row>
    <row r="142" spans="2:12" ht="41.4" x14ac:dyDescent="0.25">
      <c r="B142" s="602">
        <v>138</v>
      </c>
      <c r="C142" s="529" t="s">
        <v>3838</v>
      </c>
      <c r="D142" s="635" t="s">
        <v>4048</v>
      </c>
      <c r="E142" s="636" t="s">
        <v>3821</v>
      </c>
      <c r="F142" s="603" t="s">
        <v>299</v>
      </c>
      <c r="G142" s="604" t="s">
        <v>524</v>
      </c>
      <c r="H142" s="603">
        <v>1</v>
      </c>
      <c r="I142" s="604">
        <v>0</v>
      </c>
      <c r="J142" s="608" t="s">
        <v>3838</v>
      </c>
      <c r="K142" s="605" t="s">
        <v>4048</v>
      </c>
      <c r="L142" s="606" t="s">
        <v>3821</v>
      </c>
    </row>
    <row r="143" spans="2:12" ht="41.4" x14ac:dyDescent="0.25">
      <c r="B143" s="602">
        <v>139</v>
      </c>
      <c r="C143" s="529" t="s">
        <v>3839</v>
      </c>
      <c r="D143" s="635" t="s">
        <v>4048</v>
      </c>
      <c r="E143" s="636" t="s">
        <v>3794</v>
      </c>
      <c r="F143" s="603" t="s">
        <v>304</v>
      </c>
      <c r="G143" s="604" t="s">
        <v>686</v>
      </c>
      <c r="H143" s="603">
        <v>2</v>
      </c>
      <c r="I143" s="604">
        <v>0</v>
      </c>
      <c r="J143" s="608" t="s">
        <v>3839</v>
      </c>
      <c r="K143" s="605" t="s">
        <v>4048</v>
      </c>
      <c r="L143" s="606" t="s">
        <v>3794</v>
      </c>
    </row>
    <row r="144" spans="2:12" ht="69" x14ac:dyDescent="0.25">
      <c r="B144" s="602">
        <v>140</v>
      </c>
      <c r="C144" s="529" t="s">
        <v>3839</v>
      </c>
      <c r="D144" s="635" t="s">
        <v>4048</v>
      </c>
      <c r="E144" s="636" t="s">
        <v>3794</v>
      </c>
      <c r="F144" s="603" t="s">
        <v>2276</v>
      </c>
      <c r="G144" s="604" t="s">
        <v>1686</v>
      </c>
      <c r="H144" s="603">
        <v>1</v>
      </c>
      <c r="I144" s="604" t="s">
        <v>3232</v>
      </c>
      <c r="J144" s="608" t="s">
        <v>3839</v>
      </c>
      <c r="K144" s="605" t="s">
        <v>4048</v>
      </c>
      <c r="L144" s="606" t="s">
        <v>3794</v>
      </c>
    </row>
    <row r="145" spans="2:12" ht="41.4" x14ac:dyDescent="0.25">
      <c r="B145" s="602">
        <v>141</v>
      </c>
      <c r="C145" s="529" t="s">
        <v>4049</v>
      </c>
      <c r="D145" s="635" t="s">
        <v>4048</v>
      </c>
      <c r="E145" s="636" t="s">
        <v>3784</v>
      </c>
      <c r="F145" s="603" t="s">
        <v>12</v>
      </c>
      <c r="G145" s="604" t="s">
        <v>1204</v>
      </c>
      <c r="H145" s="603">
        <v>2</v>
      </c>
      <c r="I145" s="604">
        <v>0</v>
      </c>
      <c r="J145" s="608" t="s">
        <v>4049</v>
      </c>
      <c r="K145" s="605" t="s">
        <v>4048</v>
      </c>
      <c r="L145" s="606" t="s">
        <v>3784</v>
      </c>
    </row>
    <row r="146" spans="2:12" ht="55.2" x14ac:dyDescent="0.25">
      <c r="B146" s="602">
        <v>142</v>
      </c>
      <c r="C146" s="529" t="s">
        <v>4049</v>
      </c>
      <c r="D146" s="635" t="s">
        <v>4048</v>
      </c>
      <c r="E146" s="636" t="s">
        <v>3784</v>
      </c>
      <c r="F146" s="603" t="s">
        <v>14</v>
      </c>
      <c r="G146" s="604" t="s">
        <v>1684</v>
      </c>
      <c r="H146" s="603">
        <v>2</v>
      </c>
      <c r="I146" s="604" t="s">
        <v>3265</v>
      </c>
      <c r="J146" s="608" t="s">
        <v>4049</v>
      </c>
      <c r="K146" s="605" t="s">
        <v>4048</v>
      </c>
      <c r="L146" s="606" t="s">
        <v>3784</v>
      </c>
    </row>
    <row r="147" spans="2:12" ht="69" x14ac:dyDescent="0.25">
      <c r="B147" s="602">
        <v>143</v>
      </c>
      <c r="C147" s="529" t="s">
        <v>3882</v>
      </c>
      <c r="D147" s="635" t="s">
        <v>4048</v>
      </c>
      <c r="E147" s="636" t="s">
        <v>3799</v>
      </c>
      <c r="F147" s="603" t="s">
        <v>145</v>
      </c>
      <c r="G147" s="604" t="s">
        <v>2912</v>
      </c>
      <c r="H147" s="603">
        <v>2</v>
      </c>
      <c r="I147" s="604" t="s">
        <v>3219</v>
      </c>
      <c r="J147" s="608" t="s">
        <v>3882</v>
      </c>
      <c r="K147" s="605" t="s">
        <v>4048</v>
      </c>
      <c r="L147" s="606" t="s">
        <v>3799</v>
      </c>
    </row>
    <row r="148" spans="2:12" ht="41.4" x14ac:dyDescent="0.25">
      <c r="B148" s="602">
        <v>144</v>
      </c>
      <c r="C148" s="529" t="s">
        <v>4050</v>
      </c>
      <c r="D148" s="635" t="s">
        <v>4048</v>
      </c>
      <c r="E148" s="636" t="s">
        <v>3763</v>
      </c>
      <c r="F148" s="603" t="s">
        <v>202</v>
      </c>
      <c r="G148" s="604" t="s">
        <v>3316</v>
      </c>
      <c r="H148" s="603">
        <v>2</v>
      </c>
      <c r="I148" s="604" t="s">
        <v>3270</v>
      </c>
      <c r="J148" s="608" t="s">
        <v>4050</v>
      </c>
      <c r="K148" s="605" t="s">
        <v>4048</v>
      </c>
      <c r="L148" s="606" t="s">
        <v>3763</v>
      </c>
    </row>
    <row r="149" spans="2:12" ht="41.4" x14ac:dyDescent="0.25">
      <c r="B149" s="602">
        <v>145</v>
      </c>
      <c r="C149" s="529" t="s">
        <v>4051</v>
      </c>
      <c r="D149" s="635" t="s">
        <v>4048</v>
      </c>
      <c r="E149" s="636" t="s">
        <v>3793</v>
      </c>
      <c r="F149" s="603" t="s">
        <v>172</v>
      </c>
      <c r="G149" s="604" t="s">
        <v>1234</v>
      </c>
      <c r="H149" s="603">
        <v>3</v>
      </c>
      <c r="I149" s="604">
        <v>0</v>
      </c>
      <c r="J149" s="608" t="s">
        <v>4051</v>
      </c>
      <c r="K149" s="605" t="s">
        <v>4048</v>
      </c>
      <c r="L149" s="606" t="s">
        <v>3793</v>
      </c>
    </row>
    <row r="150" spans="2:12" ht="55.2" x14ac:dyDescent="0.25">
      <c r="B150" s="602">
        <v>146</v>
      </c>
      <c r="C150" s="529" t="s">
        <v>3834</v>
      </c>
      <c r="D150" s="635" t="s">
        <v>4048</v>
      </c>
      <c r="E150" s="636" t="s">
        <v>3792</v>
      </c>
      <c r="F150" s="603" t="s">
        <v>898</v>
      </c>
      <c r="G150" s="604" t="s">
        <v>1651</v>
      </c>
      <c r="H150" s="603">
        <v>2</v>
      </c>
      <c r="I150" s="604" t="s">
        <v>3277</v>
      </c>
      <c r="J150" s="608" t="s">
        <v>3834</v>
      </c>
      <c r="K150" s="605" t="s">
        <v>4048</v>
      </c>
      <c r="L150" s="606" t="s">
        <v>3792</v>
      </c>
    </row>
    <row r="151" spans="2:12" ht="55.2" x14ac:dyDescent="0.25">
      <c r="B151" s="602">
        <v>147</v>
      </c>
      <c r="C151" s="529" t="s">
        <v>3834</v>
      </c>
      <c r="D151" s="635" t="s">
        <v>4048</v>
      </c>
      <c r="E151" s="636" t="s">
        <v>3792</v>
      </c>
      <c r="F151" s="603" t="s">
        <v>909</v>
      </c>
      <c r="G151" s="604" t="s">
        <v>2828</v>
      </c>
      <c r="H151" s="603">
        <v>2</v>
      </c>
      <c r="I151" s="604">
        <v>0</v>
      </c>
      <c r="J151" s="608" t="s">
        <v>3834</v>
      </c>
      <c r="K151" s="605" t="s">
        <v>4048</v>
      </c>
      <c r="L151" s="606" t="s">
        <v>3792</v>
      </c>
    </row>
    <row r="152" spans="2:12" ht="55.2" x14ac:dyDescent="0.25">
      <c r="B152" s="602">
        <v>148</v>
      </c>
      <c r="C152" s="529" t="s">
        <v>3834</v>
      </c>
      <c r="D152" s="635" t="s">
        <v>4048</v>
      </c>
      <c r="E152" s="636" t="s">
        <v>3792</v>
      </c>
      <c r="F152" s="603" t="s">
        <v>161</v>
      </c>
      <c r="G152" s="604" t="s">
        <v>1229</v>
      </c>
      <c r="H152" s="603">
        <v>2</v>
      </c>
      <c r="I152" s="604" t="s">
        <v>3252</v>
      </c>
      <c r="J152" s="608" t="s">
        <v>3834</v>
      </c>
      <c r="K152" s="605" t="s">
        <v>4048</v>
      </c>
      <c r="L152" s="606" t="s">
        <v>3792</v>
      </c>
    </row>
    <row r="153" spans="2:12" ht="55.2" x14ac:dyDescent="0.25">
      <c r="B153" s="602">
        <v>149</v>
      </c>
      <c r="C153" s="529" t="s">
        <v>3834</v>
      </c>
      <c r="D153" s="635" t="s">
        <v>4048</v>
      </c>
      <c r="E153" s="636" t="s">
        <v>3792</v>
      </c>
      <c r="F153" s="603" t="s">
        <v>176</v>
      </c>
      <c r="G153" s="604" t="s">
        <v>1236</v>
      </c>
      <c r="H153" s="603">
        <v>2</v>
      </c>
      <c r="I153" s="604">
        <v>0</v>
      </c>
      <c r="J153" s="608" t="s">
        <v>3834</v>
      </c>
      <c r="K153" s="605" t="s">
        <v>4048</v>
      </c>
      <c r="L153" s="606" t="s">
        <v>3792</v>
      </c>
    </row>
    <row r="154" spans="2:12" ht="69" x14ac:dyDescent="0.25">
      <c r="B154" s="602">
        <v>150</v>
      </c>
      <c r="C154" s="635" t="s">
        <v>4052</v>
      </c>
      <c r="D154" s="635" t="s">
        <v>4053</v>
      </c>
      <c r="E154" s="636" t="s">
        <v>4054</v>
      </c>
      <c r="F154" s="603" t="s">
        <v>3902</v>
      </c>
      <c r="G154" s="604" t="s">
        <v>3903</v>
      </c>
      <c r="H154" s="603">
        <v>0</v>
      </c>
      <c r="I154" s="604">
        <v>0</v>
      </c>
      <c r="J154" s="605" t="s">
        <v>4052</v>
      </c>
      <c r="K154" s="605" t="s">
        <v>4053</v>
      </c>
      <c r="L154" s="606" t="s">
        <v>4054</v>
      </c>
    </row>
    <row r="155" spans="2:12" ht="69" x14ac:dyDescent="0.25">
      <c r="B155" s="602">
        <v>151</v>
      </c>
      <c r="C155" s="635" t="s">
        <v>4055</v>
      </c>
      <c r="D155" s="635" t="s">
        <v>4053</v>
      </c>
      <c r="E155" s="636" t="s">
        <v>4056</v>
      </c>
      <c r="F155" s="603" t="s">
        <v>3902</v>
      </c>
      <c r="G155" s="604" t="s">
        <v>3903</v>
      </c>
      <c r="H155" s="603">
        <v>0</v>
      </c>
      <c r="I155" s="604">
        <v>0</v>
      </c>
      <c r="J155" s="605" t="s">
        <v>4055</v>
      </c>
      <c r="K155" s="605" t="s">
        <v>4053</v>
      </c>
      <c r="L155" s="606" t="s">
        <v>4056</v>
      </c>
    </row>
    <row r="156" spans="2:12" ht="55.2" x14ac:dyDescent="0.25">
      <c r="B156" s="602">
        <v>152</v>
      </c>
      <c r="C156" s="635" t="s">
        <v>4057</v>
      </c>
      <c r="D156" s="635" t="s">
        <v>4053</v>
      </c>
      <c r="E156" s="636" t="s">
        <v>4058</v>
      </c>
      <c r="F156" s="603" t="s">
        <v>3902</v>
      </c>
      <c r="G156" s="604" t="s">
        <v>3903</v>
      </c>
      <c r="H156" s="603">
        <v>0</v>
      </c>
      <c r="I156" s="604">
        <v>0</v>
      </c>
      <c r="J156" s="605" t="s">
        <v>4057</v>
      </c>
      <c r="K156" s="605" t="s">
        <v>4053</v>
      </c>
      <c r="L156" s="606" t="s">
        <v>4058</v>
      </c>
    </row>
    <row r="157" spans="2:12" ht="55.2" x14ac:dyDescent="0.25">
      <c r="B157" s="602">
        <v>153</v>
      </c>
      <c r="C157" s="635" t="s">
        <v>4059</v>
      </c>
      <c r="D157" s="635" t="s">
        <v>4053</v>
      </c>
      <c r="E157" s="636" t="s">
        <v>4060</v>
      </c>
      <c r="F157" s="603" t="s">
        <v>3902</v>
      </c>
      <c r="G157" s="604" t="s">
        <v>3903</v>
      </c>
      <c r="H157" s="603">
        <v>0</v>
      </c>
      <c r="I157" s="604">
        <v>0</v>
      </c>
      <c r="J157" s="605" t="s">
        <v>4059</v>
      </c>
      <c r="K157" s="605" t="s">
        <v>4053</v>
      </c>
      <c r="L157" s="606" t="s">
        <v>4060</v>
      </c>
    </row>
    <row r="158" spans="2:12" ht="55.2" x14ac:dyDescent="0.25">
      <c r="B158" s="602">
        <v>154</v>
      </c>
      <c r="C158" s="635" t="s">
        <v>4061</v>
      </c>
      <c r="D158" s="635" t="s">
        <v>4053</v>
      </c>
      <c r="E158" s="636" t="s">
        <v>4062</v>
      </c>
      <c r="F158" s="603" t="s">
        <v>3902</v>
      </c>
      <c r="G158" s="604" t="s">
        <v>3903</v>
      </c>
      <c r="H158" s="603">
        <v>0</v>
      </c>
      <c r="I158" s="604">
        <v>0</v>
      </c>
      <c r="J158" s="605" t="s">
        <v>4061</v>
      </c>
      <c r="K158" s="605" t="s">
        <v>4053</v>
      </c>
      <c r="L158" s="606" t="s">
        <v>4062</v>
      </c>
    </row>
    <row r="159" spans="2:12" ht="41.4" x14ac:dyDescent="0.25">
      <c r="B159" s="602">
        <v>155</v>
      </c>
      <c r="C159" s="635" t="s">
        <v>4063</v>
      </c>
      <c r="D159" s="635" t="s">
        <v>4053</v>
      </c>
      <c r="E159" s="636" t="s">
        <v>4064</v>
      </c>
      <c r="F159" s="603" t="s">
        <v>3902</v>
      </c>
      <c r="G159" s="604" t="s">
        <v>3903</v>
      </c>
      <c r="H159" s="603">
        <v>0</v>
      </c>
      <c r="I159" s="604">
        <v>0</v>
      </c>
      <c r="J159" s="605" t="s">
        <v>4063</v>
      </c>
      <c r="K159" s="605" t="s">
        <v>4053</v>
      </c>
      <c r="L159" s="606" t="s">
        <v>4064</v>
      </c>
    </row>
    <row r="160" spans="2:12" ht="41.4" x14ac:dyDescent="0.25">
      <c r="B160" s="602">
        <v>156</v>
      </c>
      <c r="C160" s="635" t="s">
        <v>4065</v>
      </c>
      <c r="D160" s="635" t="s">
        <v>4053</v>
      </c>
      <c r="E160" s="636" t="s">
        <v>4066</v>
      </c>
      <c r="F160" s="603" t="s">
        <v>3902</v>
      </c>
      <c r="G160" s="604" t="s">
        <v>3903</v>
      </c>
      <c r="H160" s="603">
        <v>0</v>
      </c>
      <c r="I160" s="604">
        <v>0</v>
      </c>
      <c r="J160" s="605" t="s">
        <v>4065</v>
      </c>
      <c r="K160" s="605" t="s">
        <v>4053</v>
      </c>
      <c r="L160" s="606" t="s">
        <v>4066</v>
      </c>
    </row>
    <row r="161" spans="2:12" ht="55.2" x14ac:dyDescent="0.25">
      <c r="B161" s="602">
        <v>157</v>
      </c>
      <c r="C161" s="635" t="s">
        <v>4067</v>
      </c>
      <c r="D161" s="635" t="s">
        <v>4053</v>
      </c>
      <c r="E161" s="636" t="s">
        <v>4068</v>
      </c>
      <c r="F161" s="603" t="s">
        <v>3902</v>
      </c>
      <c r="G161" s="604" t="s">
        <v>3903</v>
      </c>
      <c r="H161" s="603">
        <v>0</v>
      </c>
      <c r="I161" s="604">
        <v>0</v>
      </c>
      <c r="J161" s="605" t="s">
        <v>4067</v>
      </c>
      <c r="K161" s="605" t="s">
        <v>4053</v>
      </c>
      <c r="L161" s="606" t="s">
        <v>4068</v>
      </c>
    </row>
    <row r="162" spans="2:12" ht="55.2" x14ac:dyDescent="0.25">
      <c r="B162" s="602">
        <v>158</v>
      </c>
      <c r="C162" s="635" t="s">
        <v>4069</v>
      </c>
      <c r="D162" s="635" t="s">
        <v>4053</v>
      </c>
      <c r="E162" s="636" t="s">
        <v>4070</v>
      </c>
      <c r="F162" s="603" t="s">
        <v>3902</v>
      </c>
      <c r="G162" s="604" t="s">
        <v>3903</v>
      </c>
      <c r="H162" s="603">
        <v>0</v>
      </c>
      <c r="I162" s="604">
        <v>0</v>
      </c>
      <c r="J162" s="605" t="s">
        <v>4069</v>
      </c>
      <c r="K162" s="605" t="s">
        <v>4053</v>
      </c>
      <c r="L162" s="606" t="s">
        <v>4070</v>
      </c>
    </row>
    <row r="163" spans="2:12" ht="55.2" x14ac:dyDescent="0.25">
      <c r="B163" s="602">
        <v>159</v>
      </c>
      <c r="C163" s="635" t="s">
        <v>4071</v>
      </c>
      <c r="D163" s="635" t="s">
        <v>4053</v>
      </c>
      <c r="E163" s="636" t="s">
        <v>4072</v>
      </c>
      <c r="F163" s="603" t="s">
        <v>3902</v>
      </c>
      <c r="G163" s="604" t="s">
        <v>3903</v>
      </c>
      <c r="H163" s="603">
        <v>0</v>
      </c>
      <c r="I163" s="604">
        <v>0</v>
      </c>
      <c r="J163" s="605" t="s">
        <v>4071</v>
      </c>
      <c r="K163" s="605" t="s">
        <v>4053</v>
      </c>
      <c r="L163" s="606" t="s">
        <v>4072</v>
      </c>
    </row>
    <row r="164" spans="2:12" ht="55.2" x14ac:dyDescent="0.25">
      <c r="B164" s="602">
        <v>160</v>
      </c>
      <c r="C164" s="635" t="s">
        <v>4073</v>
      </c>
      <c r="D164" s="635" t="s">
        <v>4053</v>
      </c>
      <c r="E164" s="636" t="s">
        <v>4074</v>
      </c>
      <c r="F164" s="603" t="s">
        <v>3902</v>
      </c>
      <c r="G164" s="604" t="s">
        <v>3903</v>
      </c>
      <c r="H164" s="603">
        <v>0</v>
      </c>
      <c r="I164" s="604">
        <v>0</v>
      </c>
      <c r="J164" s="605" t="s">
        <v>4073</v>
      </c>
      <c r="K164" s="605" t="s">
        <v>4053</v>
      </c>
      <c r="L164" s="606" t="s">
        <v>4074</v>
      </c>
    </row>
    <row r="165" spans="2:12" ht="41.4" x14ac:dyDescent="0.25">
      <c r="B165" s="602">
        <v>161</v>
      </c>
      <c r="C165" s="635" t="s">
        <v>4075</v>
      </c>
      <c r="D165" s="635" t="s">
        <v>4053</v>
      </c>
      <c r="E165" s="636" t="s">
        <v>4076</v>
      </c>
      <c r="F165" s="603" t="s">
        <v>3902</v>
      </c>
      <c r="G165" s="604" t="s">
        <v>3903</v>
      </c>
      <c r="H165" s="603">
        <v>0</v>
      </c>
      <c r="I165" s="604">
        <v>0</v>
      </c>
      <c r="J165" s="605" t="s">
        <v>4075</v>
      </c>
      <c r="K165" s="605" t="s">
        <v>4053</v>
      </c>
      <c r="L165" s="606" t="s">
        <v>4076</v>
      </c>
    </row>
    <row r="166" spans="2:12" ht="55.2" x14ac:dyDescent="0.25">
      <c r="B166" s="602">
        <v>162</v>
      </c>
      <c r="C166" s="635" t="s">
        <v>4077</v>
      </c>
      <c r="D166" s="635" t="s">
        <v>4053</v>
      </c>
      <c r="E166" s="636" t="s">
        <v>4078</v>
      </c>
      <c r="F166" s="603" t="s">
        <v>3902</v>
      </c>
      <c r="G166" s="604" t="s">
        <v>3903</v>
      </c>
      <c r="H166" s="603">
        <v>0</v>
      </c>
      <c r="I166" s="604">
        <v>0</v>
      </c>
      <c r="J166" s="605" t="s">
        <v>4077</v>
      </c>
      <c r="K166" s="605" t="s">
        <v>4053</v>
      </c>
      <c r="L166" s="606" t="s">
        <v>4078</v>
      </c>
    </row>
    <row r="167" spans="2:12" ht="41.4" x14ac:dyDescent="0.25">
      <c r="B167" s="602">
        <v>163</v>
      </c>
      <c r="C167" s="635" t="s">
        <v>4079</v>
      </c>
      <c r="D167" s="635" t="s">
        <v>4053</v>
      </c>
      <c r="E167" s="636" t="s">
        <v>4080</v>
      </c>
      <c r="F167" s="603" t="s">
        <v>3902</v>
      </c>
      <c r="G167" s="604" t="s">
        <v>3903</v>
      </c>
      <c r="H167" s="603">
        <v>0</v>
      </c>
      <c r="I167" s="604">
        <v>0</v>
      </c>
      <c r="J167" s="605" t="s">
        <v>4079</v>
      </c>
      <c r="K167" s="605" t="s">
        <v>4053</v>
      </c>
      <c r="L167" s="606" t="s">
        <v>4080</v>
      </c>
    </row>
    <row r="168" spans="2:12" ht="41.4" x14ac:dyDescent="0.25">
      <c r="B168" s="602">
        <v>164</v>
      </c>
      <c r="C168" s="635" t="s">
        <v>4081</v>
      </c>
      <c r="D168" s="635" t="s">
        <v>4053</v>
      </c>
      <c r="E168" s="636" t="s">
        <v>4082</v>
      </c>
      <c r="F168" s="603" t="s">
        <v>3902</v>
      </c>
      <c r="G168" s="604" t="s">
        <v>3903</v>
      </c>
      <c r="H168" s="603">
        <v>0</v>
      </c>
      <c r="I168" s="604">
        <v>0</v>
      </c>
      <c r="J168" s="605" t="s">
        <v>4081</v>
      </c>
      <c r="K168" s="605" t="s">
        <v>4053</v>
      </c>
      <c r="L168" s="606" t="s">
        <v>4082</v>
      </c>
    </row>
    <row r="169" spans="2:12" ht="41.4" x14ac:dyDescent="0.25">
      <c r="B169" s="602">
        <v>165</v>
      </c>
      <c r="C169" s="635" t="s">
        <v>4083</v>
      </c>
      <c r="D169" s="635" t="s">
        <v>4053</v>
      </c>
      <c r="E169" s="636" t="s">
        <v>4084</v>
      </c>
      <c r="F169" s="603" t="s">
        <v>3902</v>
      </c>
      <c r="G169" s="604" t="s">
        <v>3903</v>
      </c>
      <c r="H169" s="603">
        <v>0</v>
      </c>
      <c r="I169" s="604">
        <v>0</v>
      </c>
      <c r="J169" s="605" t="s">
        <v>4083</v>
      </c>
      <c r="K169" s="605" t="s">
        <v>4053</v>
      </c>
      <c r="L169" s="606" t="s">
        <v>4084</v>
      </c>
    </row>
    <row r="170" spans="2:12" ht="55.2" x14ac:dyDescent="0.25">
      <c r="B170" s="602">
        <v>166</v>
      </c>
      <c r="C170" s="635" t="s">
        <v>4085</v>
      </c>
      <c r="D170" s="635" t="s">
        <v>4053</v>
      </c>
      <c r="E170" s="636" t="s">
        <v>4086</v>
      </c>
      <c r="F170" s="603" t="s">
        <v>3902</v>
      </c>
      <c r="G170" s="604" t="s">
        <v>3903</v>
      </c>
      <c r="H170" s="603">
        <v>0</v>
      </c>
      <c r="I170" s="604">
        <v>0</v>
      </c>
      <c r="J170" s="605" t="s">
        <v>4085</v>
      </c>
      <c r="K170" s="605" t="s">
        <v>4053</v>
      </c>
      <c r="L170" s="606" t="s">
        <v>4086</v>
      </c>
    </row>
    <row r="171" spans="2:12" ht="55.2" x14ac:dyDescent="0.25">
      <c r="B171" s="602">
        <v>167</v>
      </c>
      <c r="C171" s="635" t="s">
        <v>4087</v>
      </c>
      <c r="D171" s="635" t="s">
        <v>4053</v>
      </c>
      <c r="E171" s="636" t="s">
        <v>4088</v>
      </c>
      <c r="F171" s="603" t="s">
        <v>3902</v>
      </c>
      <c r="G171" s="604" t="s">
        <v>3903</v>
      </c>
      <c r="H171" s="603">
        <v>0</v>
      </c>
      <c r="I171" s="604">
        <v>0</v>
      </c>
      <c r="J171" s="605" t="s">
        <v>4087</v>
      </c>
      <c r="K171" s="605" t="s">
        <v>4053</v>
      </c>
      <c r="L171" s="606" t="s">
        <v>4088</v>
      </c>
    </row>
    <row r="172" spans="2:12" ht="82.8" x14ac:dyDescent="0.25">
      <c r="B172" s="602">
        <v>168</v>
      </c>
      <c r="C172" s="635" t="s">
        <v>4089</v>
      </c>
      <c r="D172" s="635" t="s">
        <v>4053</v>
      </c>
      <c r="E172" s="636" t="s">
        <v>4090</v>
      </c>
      <c r="F172" s="603" t="s">
        <v>3902</v>
      </c>
      <c r="G172" s="604" t="s">
        <v>3903</v>
      </c>
      <c r="H172" s="603">
        <v>0</v>
      </c>
      <c r="I172" s="604">
        <v>0</v>
      </c>
      <c r="J172" s="605" t="s">
        <v>4089</v>
      </c>
      <c r="K172" s="605" t="s">
        <v>4053</v>
      </c>
      <c r="L172" s="606" t="s">
        <v>4090</v>
      </c>
    </row>
    <row r="173" spans="2:12" ht="41.4" x14ac:dyDescent="0.25">
      <c r="B173" s="602">
        <v>169</v>
      </c>
      <c r="C173" s="635" t="s">
        <v>4091</v>
      </c>
      <c r="D173" s="635" t="s">
        <v>4053</v>
      </c>
      <c r="E173" s="636" t="s">
        <v>4092</v>
      </c>
      <c r="F173" s="603" t="s">
        <v>3902</v>
      </c>
      <c r="G173" s="604" t="s">
        <v>3903</v>
      </c>
      <c r="H173" s="603">
        <v>0</v>
      </c>
      <c r="I173" s="604">
        <v>0</v>
      </c>
      <c r="J173" s="605" t="s">
        <v>4091</v>
      </c>
      <c r="K173" s="605" t="s">
        <v>4053</v>
      </c>
      <c r="L173" s="606" t="s">
        <v>4092</v>
      </c>
    </row>
    <row r="174" spans="2:12" x14ac:dyDescent="0.25">
      <c r="B174" s="602"/>
      <c r="C174" s="602"/>
      <c r="D174" s="602"/>
      <c r="E174" s="602"/>
      <c r="F174" s="603"/>
      <c r="G174" s="604"/>
      <c r="H174" s="603"/>
      <c r="I174" s="604"/>
      <c r="J174" s="605"/>
      <c r="K174" s="605"/>
      <c r="L174" s="606"/>
    </row>
  </sheetData>
  <sheetProtection sheet="1" objects="1" scenarios="1" formatCells="0" formatColumns="0" formatRows="0"/>
  <autoFilter ref="B4:L173" xr:uid="{6BD10D4E-D160-4405-8B45-5D0B23156103}">
    <sortState xmlns:xlrd2="http://schemas.microsoft.com/office/spreadsheetml/2017/richdata2" ref="B5:L173">
      <sortCondition ref="C4:C173"/>
    </sortState>
  </autoFilter>
  <mergeCells count="1">
    <mergeCell ref="E2:G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4F48-1841-45DC-A530-0921088AFF69}">
  <sheetPr>
    <tabColor rgb="FFFFC000"/>
  </sheetPr>
  <dimension ref="B1:E127"/>
  <sheetViews>
    <sheetView zoomScale="90" zoomScaleNormal="90" workbookViewId="0"/>
  </sheetViews>
  <sheetFormatPr defaultRowHeight="13.8" x14ac:dyDescent="0.25"/>
  <cols>
    <col min="1" max="1" width="5.6328125" customWidth="1"/>
    <col min="2" max="2" width="10.36328125" style="531" customWidth="1"/>
    <col min="3" max="3" width="19" style="531" customWidth="1"/>
    <col min="4" max="4" width="85.7265625" style="531" customWidth="1"/>
    <col min="5" max="5" width="10.453125" style="619" customWidth="1"/>
  </cols>
  <sheetData>
    <row r="1" spans="2:5" x14ac:dyDescent="0.25">
      <c r="C1" s="550">
        <v>45954</v>
      </c>
      <c r="D1" s="531" t="s">
        <v>4112</v>
      </c>
    </row>
    <row r="2" spans="2:5" ht="71.400000000000006" customHeight="1" x14ac:dyDescent="0.25">
      <c r="D2" s="622" t="s">
        <v>4111</v>
      </c>
    </row>
    <row r="4" spans="2:5" ht="27.6" x14ac:dyDescent="0.25">
      <c r="B4" s="529" t="s">
        <v>3973</v>
      </c>
      <c r="C4" s="529" t="s">
        <v>3974</v>
      </c>
      <c r="D4" s="530" t="s">
        <v>3975</v>
      </c>
      <c r="E4" s="529" t="s">
        <v>3</v>
      </c>
    </row>
    <row r="5" spans="2:5" x14ac:dyDescent="0.25">
      <c r="B5" s="816">
        <v>1</v>
      </c>
      <c r="C5" s="544" t="s">
        <v>3976</v>
      </c>
      <c r="D5" s="545" t="s">
        <v>4197</v>
      </c>
      <c r="E5" s="815"/>
    </row>
    <row r="6" spans="2:5" x14ac:dyDescent="0.25">
      <c r="B6" s="544" t="s">
        <v>3977</v>
      </c>
      <c r="C6" s="544" t="s">
        <v>3976</v>
      </c>
      <c r="D6" s="545" t="s">
        <v>2255</v>
      </c>
      <c r="E6" s="809"/>
    </row>
    <row r="7" spans="2:5" x14ac:dyDescent="0.25">
      <c r="B7" s="544" t="s">
        <v>3978</v>
      </c>
      <c r="C7" s="544" t="s">
        <v>3976</v>
      </c>
      <c r="D7" s="545" t="s">
        <v>3979</v>
      </c>
      <c r="E7" s="809"/>
    </row>
    <row r="8" spans="2:5" ht="27.6" x14ac:dyDescent="0.25">
      <c r="B8" s="544" t="s">
        <v>3980</v>
      </c>
      <c r="C8" s="544" t="s">
        <v>3976</v>
      </c>
      <c r="D8" s="545" t="s">
        <v>3981</v>
      </c>
      <c r="E8" s="809"/>
    </row>
    <row r="9" spans="2:5" ht="41.4" x14ac:dyDescent="0.25">
      <c r="B9" s="544" t="s">
        <v>3982</v>
      </c>
      <c r="C9" s="544" t="s">
        <v>3976</v>
      </c>
      <c r="D9" s="545" t="s">
        <v>3778</v>
      </c>
      <c r="E9" s="809"/>
    </row>
    <row r="10" spans="2:5" ht="27.6" x14ac:dyDescent="0.25">
      <c r="B10" s="544" t="s">
        <v>3983</v>
      </c>
      <c r="C10" s="544" t="s">
        <v>3976</v>
      </c>
      <c r="D10" s="545" t="s">
        <v>3984</v>
      </c>
      <c r="E10" s="809"/>
    </row>
    <row r="11" spans="2:5" ht="27.6" x14ac:dyDescent="0.25">
      <c r="B11" s="544" t="s">
        <v>3985</v>
      </c>
      <c r="C11" s="544" t="s">
        <v>3976</v>
      </c>
      <c r="D11" s="545" t="s">
        <v>3986</v>
      </c>
      <c r="E11" s="809"/>
    </row>
    <row r="12" spans="2:5" ht="27.6" x14ac:dyDescent="0.25">
      <c r="B12" s="544" t="s">
        <v>3987</v>
      </c>
      <c r="C12" s="544" t="s">
        <v>3976</v>
      </c>
      <c r="D12" s="545" t="s">
        <v>3988</v>
      </c>
      <c r="E12" s="809"/>
    </row>
    <row r="13" spans="2:5" ht="27.6" x14ac:dyDescent="0.25">
      <c r="B13" s="544" t="s">
        <v>3989</v>
      </c>
      <c r="C13" s="544" t="s">
        <v>3976</v>
      </c>
      <c r="D13" s="545" t="s">
        <v>3779</v>
      </c>
      <c r="E13" s="809"/>
    </row>
    <row r="14" spans="2:5" ht="27.6" x14ac:dyDescent="0.25">
      <c r="B14" s="544" t="s">
        <v>3990</v>
      </c>
      <c r="C14" s="544" t="s">
        <v>3976</v>
      </c>
      <c r="D14" s="545" t="s">
        <v>3780</v>
      </c>
      <c r="E14" s="809"/>
    </row>
    <row r="15" spans="2:5" ht="41.4" x14ac:dyDescent="0.25">
      <c r="B15" s="544" t="s">
        <v>3738</v>
      </c>
      <c r="C15" s="544" t="s">
        <v>3976</v>
      </c>
      <c r="D15" s="545" t="s">
        <v>3991</v>
      </c>
      <c r="E15" s="809"/>
    </row>
    <row r="16" spans="2:5" x14ac:dyDescent="0.25">
      <c r="B16" s="544" t="s">
        <v>3992</v>
      </c>
      <c r="C16" s="544" t="s">
        <v>3976</v>
      </c>
      <c r="D16" s="545" t="s">
        <v>3993</v>
      </c>
      <c r="E16" s="809"/>
    </row>
    <row r="17" spans="2:5" x14ac:dyDescent="0.25">
      <c r="B17" s="544" t="s">
        <v>3994</v>
      </c>
      <c r="C17" s="544" t="s">
        <v>3976</v>
      </c>
      <c r="D17" s="545" t="s">
        <v>3995</v>
      </c>
      <c r="E17" s="809"/>
    </row>
    <row r="18" spans="2:5" x14ac:dyDescent="0.25">
      <c r="B18" s="544" t="s">
        <v>3996</v>
      </c>
      <c r="C18" s="544" t="s">
        <v>3976</v>
      </c>
      <c r="D18" s="545" t="s">
        <v>3997</v>
      </c>
      <c r="E18" s="809"/>
    </row>
    <row r="19" spans="2:5" x14ac:dyDescent="0.25">
      <c r="B19" s="544" t="s">
        <v>3998</v>
      </c>
      <c r="C19" s="544" t="s">
        <v>3976</v>
      </c>
      <c r="D19" s="545" t="s">
        <v>3999</v>
      </c>
      <c r="E19" s="809"/>
    </row>
    <row r="20" spans="2:5" x14ac:dyDescent="0.25">
      <c r="B20" s="544" t="s">
        <v>4000</v>
      </c>
      <c r="C20" s="544" t="s">
        <v>3976</v>
      </c>
      <c r="D20" s="545" t="s">
        <v>4001</v>
      </c>
      <c r="E20" s="809"/>
    </row>
    <row r="21" spans="2:5" ht="27.6" x14ac:dyDescent="0.25">
      <c r="B21" s="544" t="s">
        <v>4002</v>
      </c>
      <c r="C21" s="544" t="s">
        <v>3976</v>
      </c>
      <c r="D21" s="545" t="s">
        <v>4003</v>
      </c>
      <c r="E21" s="809"/>
    </row>
    <row r="22" spans="2:5" ht="27.6" x14ac:dyDescent="0.25">
      <c r="B22" s="544" t="s">
        <v>4004</v>
      </c>
      <c r="C22" s="544" t="s">
        <v>3976</v>
      </c>
      <c r="D22" s="545" t="s">
        <v>4005</v>
      </c>
      <c r="E22" s="809"/>
    </row>
    <row r="23" spans="2:5" ht="27.6" x14ac:dyDescent="0.25">
      <c r="B23" s="544" t="s">
        <v>4006</v>
      </c>
      <c r="C23" s="544" t="s">
        <v>3976</v>
      </c>
      <c r="D23" s="545" t="s">
        <v>4007</v>
      </c>
      <c r="E23" s="809"/>
    </row>
    <row r="24" spans="2:5" ht="27.6" x14ac:dyDescent="0.25">
      <c r="B24" s="544" t="s">
        <v>4008</v>
      </c>
      <c r="C24" s="544" t="s">
        <v>3976</v>
      </c>
      <c r="D24" s="545" t="s">
        <v>3805</v>
      </c>
      <c r="E24" s="809"/>
    </row>
    <row r="25" spans="2:5" ht="27.6" x14ac:dyDescent="0.25">
      <c r="B25" s="544" t="s">
        <v>4009</v>
      </c>
      <c r="C25" s="544" t="s">
        <v>3976</v>
      </c>
      <c r="D25" s="545" t="s">
        <v>3806</v>
      </c>
      <c r="E25" s="809"/>
    </row>
    <row r="26" spans="2:5" ht="27.6" x14ac:dyDescent="0.25">
      <c r="B26" s="544" t="s">
        <v>4010</v>
      </c>
      <c r="C26" s="544" t="s">
        <v>3976</v>
      </c>
      <c r="D26" s="545" t="s">
        <v>3764</v>
      </c>
      <c r="E26" s="809"/>
    </row>
    <row r="27" spans="2:5" ht="27.6" x14ac:dyDescent="0.25">
      <c r="B27" s="544" t="s">
        <v>4011</v>
      </c>
      <c r="C27" s="544" t="s">
        <v>3976</v>
      </c>
      <c r="D27" s="545" t="s">
        <v>3767</v>
      </c>
      <c r="E27" s="809"/>
    </row>
    <row r="28" spans="2:5" ht="27.6" x14ac:dyDescent="0.25">
      <c r="B28" s="544" t="s">
        <v>4012</v>
      </c>
      <c r="C28" s="544" t="s">
        <v>3976</v>
      </c>
      <c r="D28" s="545" t="s">
        <v>3781</v>
      </c>
      <c r="E28" s="809"/>
    </row>
    <row r="29" spans="2:5" x14ac:dyDescent="0.25">
      <c r="B29" s="546" t="s">
        <v>3889</v>
      </c>
      <c r="C29" s="546" t="s">
        <v>4013</v>
      </c>
      <c r="D29" s="547" t="s">
        <v>3890</v>
      </c>
      <c r="E29" s="546">
        <v>1</v>
      </c>
    </row>
    <row r="30" spans="2:5" ht="27.6" x14ac:dyDescent="0.25">
      <c r="B30" s="548" t="s">
        <v>3855</v>
      </c>
      <c r="C30" s="546" t="s">
        <v>4013</v>
      </c>
      <c r="D30" s="547" t="s">
        <v>3749</v>
      </c>
      <c r="E30" s="546"/>
    </row>
    <row r="31" spans="2:5" ht="27.6" x14ac:dyDescent="0.25">
      <c r="B31" s="548" t="s">
        <v>3853</v>
      </c>
      <c r="C31" s="546" t="s">
        <v>4013</v>
      </c>
      <c r="D31" s="547" t="s">
        <v>3742</v>
      </c>
      <c r="E31" s="546"/>
    </row>
    <row r="32" spans="2:5" x14ac:dyDescent="0.25">
      <c r="B32" s="548" t="s">
        <v>4014</v>
      </c>
      <c r="C32" s="546" t="s">
        <v>4013</v>
      </c>
      <c r="D32" s="547" t="s">
        <v>4015</v>
      </c>
      <c r="E32" s="546"/>
    </row>
    <row r="33" spans="2:5" x14ac:dyDescent="0.25">
      <c r="B33" s="548" t="s">
        <v>4016</v>
      </c>
      <c r="C33" s="546" t="s">
        <v>4013</v>
      </c>
      <c r="D33" s="547" t="s">
        <v>4017</v>
      </c>
      <c r="E33" s="546"/>
    </row>
    <row r="34" spans="2:5" x14ac:dyDescent="0.25">
      <c r="B34" s="548" t="s">
        <v>3828</v>
      </c>
      <c r="C34" s="546" t="s">
        <v>4013</v>
      </c>
      <c r="D34" s="547" t="s">
        <v>3746</v>
      </c>
      <c r="E34" s="546"/>
    </row>
    <row r="35" spans="2:5" x14ac:dyDescent="0.25">
      <c r="B35" s="548" t="s">
        <v>3826</v>
      </c>
      <c r="C35" s="546" t="s">
        <v>4013</v>
      </c>
      <c r="D35" s="547" t="s">
        <v>3747</v>
      </c>
      <c r="E35" s="546"/>
    </row>
    <row r="36" spans="2:5" x14ac:dyDescent="0.25">
      <c r="B36" s="548" t="s">
        <v>3884</v>
      </c>
      <c r="C36" s="546" t="s">
        <v>4013</v>
      </c>
      <c r="D36" s="547" t="s">
        <v>3801</v>
      </c>
      <c r="E36" s="546"/>
    </row>
    <row r="37" spans="2:5" x14ac:dyDescent="0.25">
      <c r="B37" s="548" t="s">
        <v>3887</v>
      </c>
      <c r="C37" s="546" t="s">
        <v>4013</v>
      </c>
      <c r="D37" s="547" t="s">
        <v>3804</v>
      </c>
      <c r="E37" s="546"/>
    </row>
    <row r="38" spans="2:5" x14ac:dyDescent="0.25">
      <c r="B38" s="548" t="s">
        <v>3885</v>
      </c>
      <c r="C38" s="546" t="s">
        <v>4013</v>
      </c>
      <c r="D38" s="547" t="s">
        <v>3802</v>
      </c>
      <c r="E38" s="546"/>
    </row>
    <row r="39" spans="2:5" x14ac:dyDescent="0.25">
      <c r="B39" s="548" t="s">
        <v>4018</v>
      </c>
      <c r="C39" s="546" t="s">
        <v>4013</v>
      </c>
      <c r="D39" s="547" t="s">
        <v>4019</v>
      </c>
      <c r="E39" s="546"/>
    </row>
    <row r="40" spans="2:5" x14ac:dyDescent="0.25">
      <c r="B40" s="548" t="s">
        <v>4020</v>
      </c>
      <c r="C40" s="546" t="s">
        <v>4013</v>
      </c>
      <c r="D40" s="547" t="s">
        <v>3791</v>
      </c>
      <c r="E40" s="546"/>
    </row>
    <row r="41" spans="2:5" x14ac:dyDescent="0.25">
      <c r="B41" s="548" t="s">
        <v>3201</v>
      </c>
      <c r="C41" s="546" t="s">
        <v>4013</v>
      </c>
      <c r="D41" s="547" t="s">
        <v>3758</v>
      </c>
      <c r="E41" s="546"/>
    </row>
    <row r="42" spans="2:5" ht="27.6" x14ac:dyDescent="0.25">
      <c r="B42" s="548" t="s">
        <v>3848</v>
      </c>
      <c r="C42" s="546" t="s">
        <v>4021</v>
      </c>
      <c r="D42" s="547" t="s">
        <v>3740</v>
      </c>
      <c r="E42" s="546"/>
    </row>
    <row r="43" spans="2:5" ht="41.4" x14ac:dyDescent="0.25">
      <c r="B43" s="548" t="s">
        <v>3872</v>
      </c>
      <c r="C43" s="546" t="s">
        <v>4021</v>
      </c>
      <c r="D43" s="547" t="s">
        <v>3786</v>
      </c>
      <c r="E43" s="546"/>
    </row>
    <row r="44" spans="2:5" ht="27.6" x14ac:dyDescent="0.25">
      <c r="B44" s="548" t="s">
        <v>3871</v>
      </c>
      <c r="C44" s="546" t="s">
        <v>4021</v>
      </c>
      <c r="D44" s="547" t="s">
        <v>3782</v>
      </c>
      <c r="E44" s="546"/>
    </row>
    <row r="45" spans="2:5" x14ac:dyDescent="0.25">
      <c r="B45" s="548" t="s">
        <v>3842</v>
      </c>
      <c r="C45" s="546" t="s">
        <v>4021</v>
      </c>
      <c r="D45" s="547" t="s">
        <v>3822</v>
      </c>
      <c r="E45" s="546"/>
    </row>
    <row r="46" spans="2:5" x14ac:dyDescent="0.25">
      <c r="B46" s="548" t="s">
        <v>3843</v>
      </c>
      <c r="C46" s="546" t="s">
        <v>4021</v>
      </c>
      <c r="D46" s="547" t="s">
        <v>3783</v>
      </c>
      <c r="E46" s="546"/>
    </row>
    <row r="47" spans="2:5" x14ac:dyDescent="0.25">
      <c r="B47" s="548" t="s">
        <v>3873</v>
      </c>
      <c r="C47" s="546" t="s">
        <v>4021</v>
      </c>
      <c r="D47" s="547" t="s">
        <v>3788</v>
      </c>
      <c r="E47" s="546"/>
    </row>
    <row r="48" spans="2:5" ht="27.6" x14ac:dyDescent="0.25">
      <c r="B48" s="548" t="s">
        <v>3844</v>
      </c>
      <c r="C48" s="546" t="s">
        <v>4021</v>
      </c>
      <c r="D48" s="547" t="s">
        <v>3787</v>
      </c>
      <c r="E48" s="546"/>
    </row>
    <row r="49" spans="2:5" ht="27.6" x14ac:dyDescent="0.25">
      <c r="B49" s="548" t="s">
        <v>4022</v>
      </c>
      <c r="C49" s="546" t="s">
        <v>4021</v>
      </c>
      <c r="D49" s="547" t="s">
        <v>3789</v>
      </c>
      <c r="E49" s="546"/>
    </row>
    <row r="50" spans="2:5" ht="27.6" x14ac:dyDescent="0.25">
      <c r="B50" s="548" t="s">
        <v>4023</v>
      </c>
      <c r="C50" s="546" t="s">
        <v>4021</v>
      </c>
      <c r="D50" s="547" t="s">
        <v>3785</v>
      </c>
      <c r="E50" s="546"/>
    </row>
    <row r="51" spans="2:5" ht="27.6" x14ac:dyDescent="0.25">
      <c r="B51" s="548" t="s">
        <v>3859</v>
      </c>
      <c r="C51" s="546" t="s">
        <v>4024</v>
      </c>
      <c r="D51" s="547" t="s">
        <v>3760</v>
      </c>
      <c r="E51" s="546"/>
    </row>
    <row r="52" spans="2:5" ht="27.6" x14ac:dyDescent="0.25">
      <c r="B52" s="548" t="s">
        <v>3858</v>
      </c>
      <c r="C52" s="546" t="s">
        <v>4024</v>
      </c>
      <c r="D52" s="547" t="s">
        <v>3759</v>
      </c>
      <c r="E52" s="546"/>
    </row>
    <row r="53" spans="2:5" ht="27.6" x14ac:dyDescent="0.25">
      <c r="B53" s="548" t="s">
        <v>3863</v>
      </c>
      <c r="C53" s="546" t="s">
        <v>4024</v>
      </c>
      <c r="D53" s="547" t="s">
        <v>3768</v>
      </c>
      <c r="E53" s="546"/>
    </row>
    <row r="54" spans="2:5" ht="27.6" x14ac:dyDescent="0.25">
      <c r="B54" s="548" t="s">
        <v>4025</v>
      </c>
      <c r="C54" s="546" t="s">
        <v>4024</v>
      </c>
      <c r="D54" s="547" t="s">
        <v>3800</v>
      </c>
      <c r="E54" s="546"/>
    </row>
    <row r="55" spans="2:5" ht="27.6" x14ac:dyDescent="0.25">
      <c r="B55" s="548" t="s">
        <v>4026</v>
      </c>
      <c r="C55" s="546" t="s">
        <v>4024</v>
      </c>
      <c r="D55" s="547" t="s">
        <v>3771</v>
      </c>
      <c r="E55" s="546"/>
    </row>
    <row r="56" spans="2:5" ht="27.6" x14ac:dyDescent="0.25">
      <c r="B56" s="548" t="s">
        <v>3840</v>
      </c>
      <c r="C56" s="546" t="s">
        <v>4024</v>
      </c>
      <c r="D56" s="547" t="s">
        <v>3770</v>
      </c>
      <c r="E56" s="546"/>
    </row>
    <row r="57" spans="2:5" ht="27.6" x14ac:dyDescent="0.25">
      <c r="B57" s="548" t="s">
        <v>3880</v>
      </c>
      <c r="C57" s="546" t="s">
        <v>4024</v>
      </c>
      <c r="D57" s="547" t="s">
        <v>3797</v>
      </c>
      <c r="E57" s="546"/>
    </row>
    <row r="58" spans="2:5" ht="27.6" x14ac:dyDescent="0.25">
      <c r="B58" s="548" t="s">
        <v>3868</v>
      </c>
      <c r="C58" s="546" t="s">
        <v>4024</v>
      </c>
      <c r="D58" s="547" t="s">
        <v>3777</v>
      </c>
      <c r="E58" s="546"/>
    </row>
    <row r="59" spans="2:5" ht="27.6" x14ac:dyDescent="0.25">
      <c r="B59" s="548" t="s">
        <v>3846</v>
      </c>
      <c r="C59" s="546" t="s">
        <v>4024</v>
      </c>
      <c r="D59" s="547" t="s">
        <v>3775</v>
      </c>
      <c r="E59" s="546"/>
    </row>
    <row r="60" spans="2:5" ht="27.6" x14ac:dyDescent="0.25">
      <c r="B60" s="548" t="s">
        <v>4027</v>
      </c>
      <c r="C60" s="546" t="s">
        <v>4024</v>
      </c>
      <c r="D60" s="547" t="s">
        <v>3772</v>
      </c>
      <c r="E60" s="546"/>
    </row>
    <row r="61" spans="2:5" ht="27.6" x14ac:dyDescent="0.25">
      <c r="B61" s="548" t="s">
        <v>4028</v>
      </c>
      <c r="C61" s="546" t="s">
        <v>4024</v>
      </c>
      <c r="D61" s="547" t="s">
        <v>3761</v>
      </c>
      <c r="E61" s="546"/>
    </row>
    <row r="62" spans="2:5" ht="27.6" x14ac:dyDescent="0.25">
      <c r="B62" s="548" t="s">
        <v>3845</v>
      </c>
      <c r="C62" s="546" t="s">
        <v>4024</v>
      </c>
      <c r="D62" s="547" t="s">
        <v>3773</v>
      </c>
      <c r="E62" s="546"/>
    </row>
    <row r="63" spans="2:5" ht="27.6" x14ac:dyDescent="0.25">
      <c r="B63" s="548" t="s">
        <v>4029</v>
      </c>
      <c r="C63" s="546" t="s">
        <v>4024</v>
      </c>
      <c r="D63" s="547" t="s">
        <v>3762</v>
      </c>
      <c r="E63" s="546"/>
    </row>
    <row r="64" spans="2:5" ht="27.6" x14ac:dyDescent="0.25">
      <c r="B64" s="548" t="s">
        <v>3862</v>
      </c>
      <c r="C64" s="546" t="s">
        <v>4024</v>
      </c>
      <c r="D64" s="547" t="s">
        <v>3766</v>
      </c>
      <c r="E64" s="546"/>
    </row>
    <row r="65" spans="2:5" ht="27.6" x14ac:dyDescent="0.25">
      <c r="B65" s="548" t="s">
        <v>3861</v>
      </c>
      <c r="C65" s="546" t="s">
        <v>4024</v>
      </c>
      <c r="D65" s="547" t="s">
        <v>3765</v>
      </c>
      <c r="E65" s="546"/>
    </row>
    <row r="66" spans="2:5" ht="27.6" x14ac:dyDescent="0.25">
      <c r="B66" s="548" t="s">
        <v>3867</v>
      </c>
      <c r="C66" s="546" t="s">
        <v>4024</v>
      </c>
      <c r="D66" s="547" t="s">
        <v>3776</v>
      </c>
      <c r="E66" s="546"/>
    </row>
    <row r="67" spans="2:5" ht="27.6" x14ac:dyDescent="0.25">
      <c r="B67" s="548" t="s">
        <v>3851</v>
      </c>
      <c r="C67" s="546" t="s">
        <v>4030</v>
      </c>
      <c r="D67" s="547" t="s">
        <v>3745</v>
      </c>
      <c r="E67" s="546"/>
    </row>
    <row r="68" spans="2:5" ht="27.6" x14ac:dyDescent="0.25">
      <c r="B68" s="548" t="s">
        <v>3883</v>
      </c>
      <c r="C68" s="546" t="s">
        <v>4030</v>
      </c>
      <c r="D68" s="547" t="s">
        <v>3795</v>
      </c>
      <c r="E68" s="546"/>
    </row>
    <row r="69" spans="2:5" x14ac:dyDescent="0.25">
      <c r="B69" s="548" t="s">
        <v>3825</v>
      </c>
      <c r="C69" s="546" t="s">
        <v>4030</v>
      </c>
      <c r="D69" s="547" t="s">
        <v>3809</v>
      </c>
      <c r="E69" s="546"/>
    </row>
    <row r="70" spans="2:5" x14ac:dyDescent="0.25">
      <c r="B70" s="548" t="s">
        <v>3824</v>
      </c>
      <c r="C70" s="546" t="s">
        <v>4030</v>
      </c>
      <c r="D70" s="547" t="s">
        <v>3808</v>
      </c>
      <c r="E70" s="546"/>
    </row>
    <row r="71" spans="2:5" ht="27.6" x14ac:dyDescent="0.25">
      <c r="B71" s="548" t="s">
        <v>3831</v>
      </c>
      <c r="C71" s="546" t="s">
        <v>4030</v>
      </c>
      <c r="D71" s="547" t="s">
        <v>3814</v>
      </c>
      <c r="E71" s="546"/>
    </row>
    <row r="72" spans="2:5" x14ac:dyDescent="0.25">
      <c r="B72" s="548" t="s">
        <v>3841</v>
      </c>
      <c r="C72" s="546" t="s">
        <v>4030</v>
      </c>
      <c r="D72" s="547" t="s">
        <v>3810</v>
      </c>
      <c r="E72" s="546"/>
    </row>
    <row r="73" spans="2:5" x14ac:dyDescent="0.25">
      <c r="B73" s="548" t="s">
        <v>3823</v>
      </c>
      <c r="C73" s="546" t="s">
        <v>4030</v>
      </c>
      <c r="D73" s="547" t="s">
        <v>3807</v>
      </c>
      <c r="E73" s="546"/>
    </row>
    <row r="74" spans="2:5" ht="27.6" x14ac:dyDescent="0.25">
      <c r="B74" s="548" t="s">
        <v>3830</v>
      </c>
      <c r="C74" s="546" t="s">
        <v>4030</v>
      </c>
      <c r="D74" s="547" t="s">
        <v>3813</v>
      </c>
      <c r="E74" s="546"/>
    </row>
    <row r="75" spans="2:5" ht="27.6" x14ac:dyDescent="0.25">
      <c r="B75" s="548" t="s">
        <v>3833</v>
      </c>
      <c r="C75" s="546" t="s">
        <v>4030</v>
      </c>
      <c r="D75" s="547" t="s">
        <v>3815</v>
      </c>
      <c r="E75" s="546"/>
    </row>
    <row r="76" spans="2:5" x14ac:dyDescent="0.25">
      <c r="B76" s="548" t="s">
        <v>3864</v>
      </c>
      <c r="C76" s="546" t="s">
        <v>4030</v>
      </c>
      <c r="D76" s="547" t="s">
        <v>3769</v>
      </c>
      <c r="E76" s="546"/>
    </row>
    <row r="77" spans="2:5" x14ac:dyDescent="0.25">
      <c r="B77" s="548" t="s">
        <v>4031</v>
      </c>
      <c r="C77" s="546" t="s">
        <v>4030</v>
      </c>
      <c r="D77" s="547" t="s">
        <v>3774</v>
      </c>
      <c r="E77" s="546"/>
    </row>
    <row r="78" spans="2:5" x14ac:dyDescent="0.25">
      <c r="B78" s="548" t="s">
        <v>3876</v>
      </c>
      <c r="C78" s="546" t="s">
        <v>4030</v>
      </c>
      <c r="D78" s="547" t="s">
        <v>3790</v>
      </c>
      <c r="E78" s="546"/>
    </row>
    <row r="79" spans="2:5" ht="27.6" x14ac:dyDescent="0.25">
      <c r="B79" s="548" t="s">
        <v>3881</v>
      </c>
      <c r="C79" s="546" t="s">
        <v>4030</v>
      </c>
      <c r="D79" s="547" t="s">
        <v>3798</v>
      </c>
      <c r="E79" s="546"/>
    </row>
    <row r="80" spans="2:5" x14ac:dyDescent="0.25">
      <c r="B80" s="548" t="s">
        <v>3854</v>
      </c>
      <c r="C80" s="546" t="s">
        <v>4030</v>
      </c>
      <c r="D80" s="547" t="s">
        <v>3748</v>
      </c>
      <c r="E80" s="546"/>
    </row>
    <row r="81" spans="2:5" x14ac:dyDescent="0.25">
      <c r="B81" s="548" t="s">
        <v>4032</v>
      </c>
      <c r="C81" s="546" t="s">
        <v>4030</v>
      </c>
      <c r="D81" s="547" t="s">
        <v>3796</v>
      </c>
      <c r="E81" s="546"/>
    </row>
    <row r="82" spans="2:5" ht="27.6" x14ac:dyDescent="0.25">
      <c r="B82" s="548" t="s">
        <v>3835</v>
      </c>
      <c r="C82" s="546" t="s">
        <v>4030</v>
      </c>
      <c r="D82" s="547" t="s">
        <v>3816</v>
      </c>
      <c r="E82" s="546"/>
    </row>
    <row r="83" spans="2:5" x14ac:dyDescent="0.25">
      <c r="B83" s="548" t="s">
        <v>4033</v>
      </c>
      <c r="C83" s="546" t="s">
        <v>4034</v>
      </c>
      <c r="D83" s="547" t="s">
        <v>3818</v>
      </c>
      <c r="E83" s="546"/>
    </row>
    <row r="84" spans="2:5" ht="27.6" x14ac:dyDescent="0.25">
      <c r="B84" s="548" t="s">
        <v>4035</v>
      </c>
      <c r="C84" s="546" t="s">
        <v>4034</v>
      </c>
      <c r="D84" s="547" t="s">
        <v>3743</v>
      </c>
      <c r="E84" s="546"/>
    </row>
    <row r="85" spans="2:5" ht="27.6" x14ac:dyDescent="0.25">
      <c r="B85" s="548" t="s">
        <v>4036</v>
      </c>
      <c r="C85" s="546" t="s">
        <v>4034</v>
      </c>
      <c r="D85" s="547" t="s">
        <v>3812</v>
      </c>
      <c r="E85" s="546"/>
    </row>
    <row r="86" spans="2:5" x14ac:dyDescent="0.25">
      <c r="B86" s="548" t="s">
        <v>4037</v>
      </c>
      <c r="C86" s="546" t="s">
        <v>4034</v>
      </c>
      <c r="D86" s="547" t="s">
        <v>3750</v>
      </c>
      <c r="E86" s="546"/>
    </row>
    <row r="87" spans="2:5" ht="27.6" x14ac:dyDescent="0.25">
      <c r="B87" s="548" t="s">
        <v>4038</v>
      </c>
      <c r="C87" s="546" t="s">
        <v>4034</v>
      </c>
      <c r="D87" s="547" t="s">
        <v>3755</v>
      </c>
      <c r="E87" s="546"/>
    </row>
    <row r="88" spans="2:5" ht="27.6" x14ac:dyDescent="0.25">
      <c r="B88" s="548" t="s">
        <v>4039</v>
      </c>
      <c r="C88" s="546" t="s">
        <v>4034</v>
      </c>
      <c r="D88" s="547" t="s">
        <v>3756</v>
      </c>
      <c r="E88" s="546"/>
    </row>
    <row r="89" spans="2:5" x14ac:dyDescent="0.25">
      <c r="B89" s="548" t="s">
        <v>4040</v>
      </c>
      <c r="C89" s="546" t="s">
        <v>4034</v>
      </c>
      <c r="D89" s="547" t="s">
        <v>3757</v>
      </c>
      <c r="E89" s="546"/>
    </row>
    <row r="90" spans="2:5" x14ac:dyDescent="0.25">
      <c r="B90" s="548" t="s">
        <v>4041</v>
      </c>
      <c r="C90" s="546" t="s">
        <v>4034</v>
      </c>
      <c r="D90" s="547" t="s">
        <v>3751</v>
      </c>
      <c r="E90" s="546"/>
    </row>
    <row r="91" spans="2:5" x14ac:dyDescent="0.25">
      <c r="B91" s="548" t="s">
        <v>4042</v>
      </c>
      <c r="C91" s="546" t="s">
        <v>4034</v>
      </c>
      <c r="D91" s="547" t="s">
        <v>3819</v>
      </c>
      <c r="E91" s="546"/>
    </row>
    <row r="92" spans="2:5" x14ac:dyDescent="0.25">
      <c r="B92" s="548" t="s">
        <v>4043</v>
      </c>
      <c r="C92" s="546" t="s">
        <v>4034</v>
      </c>
      <c r="D92" s="547" t="s">
        <v>3820</v>
      </c>
      <c r="E92" s="546"/>
    </row>
    <row r="93" spans="2:5" ht="27.6" x14ac:dyDescent="0.25">
      <c r="B93" s="548" t="s">
        <v>4044</v>
      </c>
      <c r="C93" s="546" t="s">
        <v>4034</v>
      </c>
      <c r="D93" s="547" t="s">
        <v>3752</v>
      </c>
      <c r="E93" s="546"/>
    </row>
    <row r="94" spans="2:5" ht="27.6" x14ac:dyDescent="0.25">
      <c r="B94" s="548" t="s">
        <v>4045</v>
      </c>
      <c r="C94" s="546" t="s">
        <v>4034</v>
      </c>
      <c r="D94" s="547" t="s">
        <v>3753</v>
      </c>
      <c r="E94" s="546"/>
    </row>
    <row r="95" spans="2:5" x14ac:dyDescent="0.25">
      <c r="B95" s="548" t="s">
        <v>4046</v>
      </c>
      <c r="C95" s="546" t="s">
        <v>4034</v>
      </c>
      <c r="D95" s="547" t="s">
        <v>3754</v>
      </c>
      <c r="E95" s="546"/>
    </row>
    <row r="96" spans="2:5" ht="27.6" x14ac:dyDescent="0.25">
      <c r="B96" s="548" t="s">
        <v>4047</v>
      </c>
      <c r="C96" s="546" t="s">
        <v>4034</v>
      </c>
      <c r="D96" s="547" t="s">
        <v>3744</v>
      </c>
      <c r="E96" s="546"/>
    </row>
    <row r="97" spans="2:5" ht="27.6" x14ac:dyDescent="0.25">
      <c r="B97" s="548" t="s">
        <v>3886</v>
      </c>
      <c r="C97" s="546" t="s">
        <v>4034</v>
      </c>
      <c r="D97" s="547" t="s">
        <v>3803</v>
      </c>
      <c r="E97" s="546"/>
    </row>
    <row r="98" spans="2:5" x14ac:dyDescent="0.25">
      <c r="B98" s="548" t="s">
        <v>3827</v>
      </c>
      <c r="C98" s="546" t="s">
        <v>4048</v>
      </c>
      <c r="D98" s="547" t="s">
        <v>3811</v>
      </c>
      <c r="E98" s="546"/>
    </row>
    <row r="99" spans="2:5" ht="27.6" x14ac:dyDescent="0.25">
      <c r="B99" s="548" t="s">
        <v>3836</v>
      </c>
      <c r="C99" s="546" t="s">
        <v>4048</v>
      </c>
      <c r="D99" s="547" t="s">
        <v>3817</v>
      </c>
      <c r="E99" s="546"/>
    </row>
    <row r="100" spans="2:5" ht="27.6" x14ac:dyDescent="0.25">
      <c r="B100" s="548" t="s">
        <v>3849</v>
      </c>
      <c r="C100" s="546" t="s">
        <v>4048</v>
      </c>
      <c r="D100" s="547" t="s">
        <v>3741</v>
      </c>
      <c r="E100" s="546"/>
    </row>
    <row r="101" spans="2:5" ht="27.6" x14ac:dyDescent="0.25">
      <c r="B101" s="548" t="s">
        <v>3838</v>
      </c>
      <c r="C101" s="546" t="s">
        <v>4048</v>
      </c>
      <c r="D101" s="547" t="s">
        <v>3821</v>
      </c>
      <c r="E101" s="546"/>
    </row>
    <row r="102" spans="2:5" ht="27.6" x14ac:dyDescent="0.25">
      <c r="B102" s="548" t="s">
        <v>3839</v>
      </c>
      <c r="C102" s="546" t="s">
        <v>4048</v>
      </c>
      <c r="D102" s="547" t="s">
        <v>3794</v>
      </c>
      <c r="E102" s="546"/>
    </row>
    <row r="103" spans="2:5" ht="27.6" x14ac:dyDescent="0.25">
      <c r="B103" s="548" t="s">
        <v>4049</v>
      </c>
      <c r="C103" s="546" t="s">
        <v>4048</v>
      </c>
      <c r="D103" s="547" t="s">
        <v>3784</v>
      </c>
      <c r="E103" s="546"/>
    </row>
    <row r="104" spans="2:5" ht="27.6" x14ac:dyDescent="0.25">
      <c r="B104" s="548" t="s">
        <v>3882</v>
      </c>
      <c r="C104" s="546" t="s">
        <v>4048</v>
      </c>
      <c r="D104" s="547" t="s">
        <v>3799</v>
      </c>
      <c r="E104" s="546"/>
    </row>
    <row r="105" spans="2:5" ht="27.6" x14ac:dyDescent="0.25">
      <c r="B105" s="548" t="s">
        <v>4050</v>
      </c>
      <c r="C105" s="546" t="s">
        <v>4048</v>
      </c>
      <c r="D105" s="547" t="s">
        <v>3763</v>
      </c>
      <c r="E105" s="546"/>
    </row>
    <row r="106" spans="2:5" x14ac:dyDescent="0.25">
      <c r="B106" s="548" t="s">
        <v>4051</v>
      </c>
      <c r="C106" s="546" t="s">
        <v>4048</v>
      </c>
      <c r="D106" s="547" t="s">
        <v>3793</v>
      </c>
      <c r="E106" s="546"/>
    </row>
    <row r="107" spans="2:5" ht="27.6" x14ac:dyDescent="0.25">
      <c r="B107" s="548" t="s">
        <v>3834</v>
      </c>
      <c r="C107" s="546" t="s">
        <v>4048</v>
      </c>
      <c r="D107" s="547" t="s">
        <v>3792</v>
      </c>
      <c r="E107" s="546"/>
    </row>
    <row r="108" spans="2:5" ht="41.4" x14ac:dyDescent="0.25">
      <c r="B108" s="543" t="s">
        <v>4052</v>
      </c>
      <c r="C108" s="544" t="s">
        <v>4053</v>
      </c>
      <c r="D108" s="545" t="s">
        <v>4054</v>
      </c>
      <c r="E108" s="809"/>
    </row>
    <row r="109" spans="2:5" ht="41.4" x14ac:dyDescent="0.25">
      <c r="B109" s="543" t="s">
        <v>4055</v>
      </c>
      <c r="C109" s="544" t="s">
        <v>4053</v>
      </c>
      <c r="D109" s="545" t="s">
        <v>4056</v>
      </c>
      <c r="E109" s="809"/>
    </row>
    <row r="110" spans="2:5" ht="41.4" x14ac:dyDescent="0.25">
      <c r="B110" s="543" t="s">
        <v>4057</v>
      </c>
      <c r="C110" s="544" t="s">
        <v>4053</v>
      </c>
      <c r="D110" s="545" t="s">
        <v>4058</v>
      </c>
      <c r="E110" s="809"/>
    </row>
    <row r="111" spans="2:5" ht="41.4" x14ac:dyDescent="0.25">
      <c r="B111" s="543" t="s">
        <v>4059</v>
      </c>
      <c r="C111" s="544" t="s">
        <v>4053</v>
      </c>
      <c r="D111" s="545" t="s">
        <v>4060</v>
      </c>
      <c r="E111" s="809"/>
    </row>
    <row r="112" spans="2:5" ht="41.4" x14ac:dyDescent="0.25">
      <c r="B112" s="543" t="s">
        <v>4061</v>
      </c>
      <c r="C112" s="544" t="s">
        <v>4053</v>
      </c>
      <c r="D112" s="545" t="s">
        <v>4062</v>
      </c>
      <c r="E112" s="809"/>
    </row>
    <row r="113" spans="2:5" ht="41.4" x14ac:dyDescent="0.25">
      <c r="B113" s="543" t="s">
        <v>4063</v>
      </c>
      <c r="C113" s="544" t="s">
        <v>4053</v>
      </c>
      <c r="D113" s="545" t="s">
        <v>4064</v>
      </c>
      <c r="E113" s="809"/>
    </row>
    <row r="114" spans="2:5" ht="41.4" x14ac:dyDescent="0.25">
      <c r="B114" s="543" t="s">
        <v>4065</v>
      </c>
      <c r="C114" s="544" t="s">
        <v>4053</v>
      </c>
      <c r="D114" s="545" t="s">
        <v>4066</v>
      </c>
      <c r="E114" s="809"/>
    </row>
    <row r="115" spans="2:5" ht="41.4" x14ac:dyDescent="0.25">
      <c r="B115" s="543" t="s">
        <v>4067</v>
      </c>
      <c r="C115" s="544" t="s">
        <v>4053</v>
      </c>
      <c r="D115" s="545" t="s">
        <v>4068</v>
      </c>
      <c r="E115" s="809"/>
    </row>
    <row r="116" spans="2:5" ht="41.4" x14ac:dyDescent="0.25">
      <c r="B116" s="543" t="s">
        <v>4069</v>
      </c>
      <c r="C116" s="544" t="s">
        <v>4053</v>
      </c>
      <c r="D116" s="545" t="s">
        <v>4070</v>
      </c>
      <c r="E116" s="809"/>
    </row>
    <row r="117" spans="2:5" ht="41.4" x14ac:dyDescent="0.25">
      <c r="B117" s="543" t="s">
        <v>4071</v>
      </c>
      <c r="C117" s="544" t="s">
        <v>4053</v>
      </c>
      <c r="D117" s="545" t="s">
        <v>4072</v>
      </c>
      <c r="E117" s="809"/>
    </row>
    <row r="118" spans="2:5" ht="41.4" x14ac:dyDescent="0.25">
      <c r="B118" s="543" t="s">
        <v>4073</v>
      </c>
      <c r="C118" s="544" t="s">
        <v>4053</v>
      </c>
      <c r="D118" s="545" t="s">
        <v>4074</v>
      </c>
      <c r="E118" s="809"/>
    </row>
    <row r="119" spans="2:5" ht="41.4" x14ac:dyDescent="0.25">
      <c r="B119" s="543" t="s">
        <v>4075</v>
      </c>
      <c r="C119" s="544" t="s">
        <v>4053</v>
      </c>
      <c r="D119" s="545" t="s">
        <v>4076</v>
      </c>
      <c r="E119" s="809"/>
    </row>
    <row r="120" spans="2:5" ht="41.4" x14ac:dyDescent="0.25">
      <c r="B120" s="543" t="s">
        <v>4077</v>
      </c>
      <c r="C120" s="544" t="s">
        <v>4053</v>
      </c>
      <c r="D120" s="545" t="s">
        <v>4078</v>
      </c>
      <c r="E120" s="809"/>
    </row>
    <row r="121" spans="2:5" ht="41.4" x14ac:dyDescent="0.25">
      <c r="B121" s="543" t="s">
        <v>4079</v>
      </c>
      <c r="C121" s="544" t="s">
        <v>4053</v>
      </c>
      <c r="D121" s="545" t="s">
        <v>4080</v>
      </c>
      <c r="E121" s="809"/>
    </row>
    <row r="122" spans="2:5" ht="41.4" x14ac:dyDescent="0.25">
      <c r="B122" s="543" t="s">
        <v>4081</v>
      </c>
      <c r="C122" s="544" t="s">
        <v>4053</v>
      </c>
      <c r="D122" s="545" t="s">
        <v>4082</v>
      </c>
      <c r="E122" s="809"/>
    </row>
    <row r="123" spans="2:5" ht="41.4" x14ac:dyDescent="0.25">
      <c r="B123" s="543" t="s">
        <v>4083</v>
      </c>
      <c r="C123" s="544" t="s">
        <v>4053</v>
      </c>
      <c r="D123" s="545" t="s">
        <v>4084</v>
      </c>
      <c r="E123" s="809"/>
    </row>
    <row r="124" spans="2:5" ht="41.4" x14ac:dyDescent="0.25">
      <c r="B124" s="543" t="s">
        <v>4085</v>
      </c>
      <c r="C124" s="544" t="s">
        <v>4053</v>
      </c>
      <c r="D124" s="545" t="s">
        <v>4086</v>
      </c>
      <c r="E124" s="809"/>
    </row>
    <row r="125" spans="2:5" ht="41.4" x14ac:dyDescent="0.25">
      <c r="B125" s="543" t="s">
        <v>4087</v>
      </c>
      <c r="C125" s="544" t="s">
        <v>4053</v>
      </c>
      <c r="D125" s="545" t="s">
        <v>4088</v>
      </c>
      <c r="E125" s="809"/>
    </row>
    <row r="126" spans="2:5" ht="41.4" x14ac:dyDescent="0.25">
      <c r="B126" s="543" t="s">
        <v>4089</v>
      </c>
      <c r="C126" s="544" t="s">
        <v>4053</v>
      </c>
      <c r="D126" s="545" t="s">
        <v>4090</v>
      </c>
      <c r="E126" s="809"/>
    </row>
    <row r="127" spans="2:5" ht="41.4" x14ac:dyDescent="0.25">
      <c r="B127" s="543" t="s">
        <v>4091</v>
      </c>
      <c r="C127" s="544" t="s">
        <v>4053</v>
      </c>
      <c r="D127" s="545" t="s">
        <v>4092</v>
      </c>
      <c r="E127" s="809"/>
    </row>
  </sheetData>
  <autoFilter ref="B4:E127" xr:uid="{A8F64F48-1841-45DC-A530-0921088AFF6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FFC000"/>
  </sheetPr>
  <dimension ref="A1:L488"/>
  <sheetViews>
    <sheetView showGridLines="0" zoomScale="80" zoomScaleNormal="80" workbookViewId="0"/>
  </sheetViews>
  <sheetFormatPr defaultColWidth="9.1796875" defaultRowHeight="13.95" customHeight="1" x14ac:dyDescent="0.25"/>
  <cols>
    <col min="1" max="2" width="1.6328125" style="25" customWidth="1"/>
    <col min="3" max="3" width="21.36328125" style="25" customWidth="1"/>
    <col min="4" max="4" width="15.08984375" style="25" customWidth="1"/>
    <col min="5" max="5" width="55.36328125" style="25" customWidth="1"/>
    <col min="6" max="6" width="22" style="25" customWidth="1"/>
    <col min="7" max="7" width="20.81640625" style="25" customWidth="1"/>
    <col min="8" max="8" width="15.6328125" style="25" customWidth="1"/>
    <col min="9" max="10" width="5.6328125" style="25" customWidth="1"/>
    <col min="11" max="11" width="1.6328125" style="25" customWidth="1"/>
    <col min="12" max="12" width="1.6328125" style="154" customWidth="1"/>
    <col min="13" max="16384" width="9.1796875" style="131"/>
  </cols>
  <sheetData>
    <row r="1" spans="1:12" s="25" customFormat="1" ht="13.95" customHeight="1" x14ac:dyDescent="0.25">
      <c r="A1" s="20"/>
      <c r="B1" s="20"/>
      <c r="C1" s="20"/>
      <c r="D1" s="20"/>
      <c r="E1" s="20"/>
      <c r="F1" s="20"/>
      <c r="G1" s="20"/>
      <c r="H1" s="20"/>
      <c r="I1" s="20"/>
      <c r="J1" s="20"/>
      <c r="K1" s="20"/>
      <c r="L1" s="147"/>
    </row>
    <row r="2" spans="1:12" s="140" customFormat="1" ht="18" customHeight="1" x14ac:dyDescent="0.25">
      <c r="A2" s="137"/>
      <c r="B2" s="27"/>
      <c r="C2" s="29"/>
      <c r="D2" s="29"/>
      <c r="E2" s="29"/>
      <c r="F2" s="29"/>
      <c r="G2" s="29"/>
      <c r="H2" s="29"/>
      <c r="I2" s="29"/>
      <c r="J2" s="29"/>
      <c r="K2" s="184"/>
      <c r="L2" s="147"/>
    </row>
    <row r="3" spans="1:12" s="25" customFormat="1" ht="18" customHeight="1" x14ac:dyDescent="0.25">
      <c r="A3" s="20"/>
      <c r="B3" s="42"/>
      <c r="C3" s="142"/>
      <c r="D3" s="142"/>
      <c r="E3" s="142"/>
      <c r="F3" s="142"/>
      <c r="G3" s="142"/>
      <c r="H3" s="142"/>
      <c r="I3" s="142"/>
      <c r="J3" s="142"/>
      <c r="K3" s="146"/>
      <c r="L3" s="147"/>
    </row>
    <row r="4" spans="1:12" s="25" customFormat="1" ht="30" customHeight="1" x14ac:dyDescent="0.25">
      <c r="A4" s="20"/>
      <c r="B4" s="42"/>
      <c r="C4" s="185" t="s">
        <v>4200</v>
      </c>
      <c r="D4" s="142"/>
      <c r="E4" s="142"/>
      <c r="F4" s="142"/>
      <c r="G4" s="142"/>
      <c r="H4" s="142"/>
      <c r="I4" s="142"/>
      <c r="J4" s="142"/>
      <c r="K4" s="146"/>
      <c r="L4" s="147"/>
    </row>
    <row r="5" spans="1:12" s="25" customFormat="1" ht="13.95" customHeight="1" x14ac:dyDescent="0.25">
      <c r="A5" s="20"/>
      <c r="B5" s="42"/>
      <c r="C5" s="142"/>
      <c r="D5" s="142"/>
      <c r="E5" s="142"/>
      <c r="F5" s="142"/>
      <c r="G5" s="142"/>
      <c r="H5" s="142"/>
      <c r="I5" s="142"/>
      <c r="J5" s="142"/>
      <c r="K5" s="146"/>
      <c r="L5" s="147"/>
    </row>
    <row r="6" spans="1:12" s="188" customFormat="1" ht="73.8" customHeight="1" x14ac:dyDescent="0.25">
      <c r="A6" s="20"/>
      <c r="B6" s="186"/>
      <c r="C6" s="847" t="s">
        <v>4329</v>
      </c>
      <c r="D6" s="847"/>
      <c r="E6" s="847"/>
      <c r="F6" s="205"/>
      <c r="G6" s="205"/>
      <c r="H6" s="205"/>
      <c r="I6" s="205"/>
      <c r="J6" s="822"/>
      <c r="K6" s="187"/>
      <c r="L6" s="157"/>
    </row>
    <row r="7" spans="1:12" s="25" customFormat="1" ht="28.8" customHeight="1" x14ac:dyDescent="0.25">
      <c r="A7" s="20"/>
      <c r="B7" s="42"/>
      <c r="C7" s="218"/>
      <c r="D7" s="204"/>
      <c r="E7" s="204"/>
      <c r="F7" s="204"/>
      <c r="G7" s="204"/>
      <c r="H7" s="204"/>
      <c r="I7" s="204"/>
      <c r="J7" s="218"/>
      <c r="K7" s="146"/>
      <c r="L7" s="147"/>
    </row>
    <row r="8" spans="1:12" s="25" customFormat="1" ht="13.95" customHeight="1" thickBot="1" x14ac:dyDescent="0.3">
      <c r="A8" s="20"/>
      <c r="B8" s="42"/>
      <c r="C8" s="142"/>
      <c r="D8" s="142"/>
      <c r="E8" s="142"/>
      <c r="F8" s="142"/>
      <c r="G8" s="142"/>
      <c r="H8" s="142"/>
      <c r="I8" s="142"/>
      <c r="J8" s="142"/>
      <c r="K8" s="146"/>
      <c r="L8" s="157"/>
    </row>
    <row r="9" spans="1:12" ht="13.95" customHeight="1" thickBot="1" x14ac:dyDescent="0.3">
      <c r="A9" s="51"/>
      <c r="B9" s="145"/>
      <c r="C9" s="844"/>
      <c r="D9" s="845"/>
      <c r="E9" s="845"/>
      <c r="F9" s="845"/>
      <c r="G9" s="845"/>
      <c r="H9" s="846"/>
      <c r="I9" s="189"/>
      <c r="J9" s="189"/>
      <c r="K9" s="146"/>
      <c r="L9" s="147"/>
    </row>
    <row r="10" spans="1:12" ht="13.95" customHeight="1" x14ac:dyDescent="0.25">
      <c r="A10" s="51"/>
      <c r="B10" s="145"/>
      <c r="C10" s="142"/>
      <c r="D10" s="142"/>
      <c r="E10" s="142"/>
      <c r="F10" s="142"/>
      <c r="G10" s="142"/>
      <c r="H10" s="142"/>
      <c r="I10" s="189"/>
      <c r="J10" s="189"/>
      <c r="K10" s="146"/>
      <c r="L10" s="147"/>
    </row>
    <row r="11" spans="1:12" ht="13.95" customHeight="1" x14ac:dyDescent="0.25">
      <c r="A11" s="51"/>
      <c r="B11" s="174"/>
      <c r="C11" s="219" t="s">
        <v>1363</v>
      </c>
      <c r="D11" s="309" t="s">
        <v>1362</v>
      </c>
      <c r="E11" s="309" t="s">
        <v>1364</v>
      </c>
      <c r="F11" s="309" t="s">
        <v>1365</v>
      </c>
      <c r="G11" s="309" t="s">
        <v>1366</v>
      </c>
      <c r="H11" s="310" t="s">
        <v>1367</v>
      </c>
      <c r="I11" s="190"/>
      <c r="J11" s="190"/>
      <c r="K11" s="146"/>
      <c r="L11" s="147"/>
    </row>
    <row r="12" spans="1:12" ht="15" hidden="1" customHeight="1" x14ac:dyDescent="0.25">
      <c r="A12" s="51"/>
      <c r="B12" s="174"/>
      <c r="C12" s="308" t="s">
        <v>557</v>
      </c>
      <c r="D12" s="757"/>
      <c r="E12" s="353" t="s">
        <v>1328</v>
      </c>
      <c r="F12" s="623" t="s">
        <v>1328</v>
      </c>
      <c r="G12" s="352" t="s">
        <v>1328</v>
      </c>
      <c r="H12" s="352"/>
      <c r="I12" s="190"/>
      <c r="J12" s="190"/>
      <c r="K12" s="146"/>
      <c r="L12" s="147"/>
    </row>
    <row r="13" spans="1:12" ht="15" hidden="1" customHeight="1" x14ac:dyDescent="0.25">
      <c r="A13" s="51"/>
      <c r="B13" s="145"/>
      <c r="C13" s="308" t="s">
        <v>554</v>
      </c>
      <c r="D13" s="757"/>
      <c r="E13" s="352" t="s">
        <v>1328</v>
      </c>
      <c r="F13" s="623" t="s">
        <v>1328</v>
      </c>
      <c r="G13" s="352" t="s">
        <v>1328</v>
      </c>
      <c r="H13" s="352"/>
      <c r="I13" s="189"/>
      <c r="J13" s="189"/>
      <c r="K13" s="146"/>
      <c r="L13" s="147"/>
    </row>
    <row r="14" spans="1:12" ht="15" hidden="1" customHeight="1" x14ac:dyDescent="0.25">
      <c r="A14" s="51"/>
      <c r="B14" s="145"/>
      <c r="C14" s="308" t="s">
        <v>2214</v>
      </c>
      <c r="D14" s="757"/>
      <c r="E14" s="352" t="s">
        <v>1328</v>
      </c>
      <c r="F14" s="624" t="s">
        <v>1328</v>
      </c>
      <c r="G14" s="354" t="s">
        <v>1328</v>
      </c>
      <c r="H14" s="352"/>
      <c r="I14" s="189"/>
      <c r="J14" s="189"/>
      <c r="K14" s="146"/>
      <c r="L14" s="147"/>
    </row>
    <row r="15" spans="1:12" ht="15" hidden="1" customHeight="1" x14ac:dyDescent="0.25">
      <c r="A15" s="51"/>
      <c r="B15" s="145"/>
      <c r="C15" s="308" t="s">
        <v>2258</v>
      </c>
      <c r="D15" s="757"/>
      <c r="E15" s="352" t="s">
        <v>1328</v>
      </c>
      <c r="F15" s="624" t="s">
        <v>1328</v>
      </c>
      <c r="G15" s="354" t="s">
        <v>1328</v>
      </c>
      <c r="H15" s="352"/>
      <c r="I15" s="189"/>
      <c r="J15" s="189"/>
      <c r="K15" s="146"/>
      <c r="L15" s="147"/>
    </row>
    <row r="16" spans="1:12" ht="15" hidden="1" customHeight="1" x14ac:dyDescent="0.25">
      <c r="A16" s="51"/>
      <c r="B16" s="145"/>
      <c r="C16" s="308" t="s">
        <v>555</v>
      </c>
      <c r="D16" s="757"/>
      <c r="E16" s="352" t="s">
        <v>1328</v>
      </c>
      <c r="F16" s="623" t="s">
        <v>1328</v>
      </c>
      <c r="G16" s="352" t="s">
        <v>1328</v>
      </c>
      <c r="H16" s="352"/>
      <c r="I16" s="189"/>
      <c r="J16" s="189"/>
      <c r="K16" s="146"/>
      <c r="L16" s="147"/>
    </row>
    <row r="17" spans="1:12" ht="15" hidden="1" customHeight="1" x14ac:dyDescent="0.25">
      <c r="A17" s="51"/>
      <c r="B17" s="145"/>
      <c r="C17" s="308" t="s">
        <v>556</v>
      </c>
      <c r="D17" s="757"/>
      <c r="E17" s="352" t="s">
        <v>1328</v>
      </c>
      <c r="F17" s="623" t="s">
        <v>1328</v>
      </c>
      <c r="G17" s="352" t="s">
        <v>1328</v>
      </c>
      <c r="H17" s="352"/>
      <c r="I17" s="189"/>
      <c r="J17" s="189"/>
      <c r="K17" s="146"/>
      <c r="L17" s="147"/>
    </row>
    <row r="18" spans="1:12" ht="15" hidden="1" customHeight="1" x14ac:dyDescent="0.25">
      <c r="A18" s="51"/>
      <c r="B18" s="145"/>
      <c r="C18" s="308" t="s">
        <v>1614</v>
      </c>
      <c r="D18" s="757"/>
      <c r="E18" s="352" t="s">
        <v>1328</v>
      </c>
      <c r="F18" s="623" t="s">
        <v>1328</v>
      </c>
      <c r="G18" s="352" t="s">
        <v>1328</v>
      </c>
      <c r="H18" s="352"/>
      <c r="I18" s="189"/>
      <c r="J18" s="189"/>
      <c r="K18" s="146"/>
      <c r="L18" s="147"/>
    </row>
    <row r="19" spans="1:12" ht="15" hidden="1" customHeight="1" x14ac:dyDescent="0.25">
      <c r="A19" s="51"/>
      <c r="B19" s="145"/>
      <c r="C19" s="308" t="s">
        <v>1615</v>
      </c>
      <c r="D19" s="758"/>
      <c r="E19" s="352" t="s">
        <v>1328</v>
      </c>
      <c r="F19" s="623" t="s">
        <v>1328</v>
      </c>
      <c r="G19" s="352" t="s">
        <v>1328</v>
      </c>
      <c r="H19" s="352"/>
      <c r="I19" s="189"/>
      <c r="J19" s="189"/>
      <c r="K19" s="146"/>
      <c r="L19" s="147"/>
    </row>
    <row r="20" spans="1:12" ht="15" hidden="1" customHeight="1" x14ac:dyDescent="0.25">
      <c r="A20" s="51"/>
      <c r="B20" s="145"/>
      <c r="C20" s="421" t="s">
        <v>3104</v>
      </c>
      <c r="D20" s="756"/>
      <c r="E20" s="416"/>
      <c r="F20" s="625"/>
      <c r="G20" s="416"/>
      <c r="H20" s="420"/>
      <c r="I20" s="189"/>
      <c r="J20" s="189"/>
      <c r="K20" s="146"/>
      <c r="L20" s="147"/>
    </row>
    <row r="21" spans="1:12" ht="15" hidden="1" customHeight="1" x14ac:dyDescent="0.25">
      <c r="A21" s="51"/>
      <c r="B21" s="145"/>
      <c r="C21" s="421" t="s">
        <v>3105</v>
      </c>
      <c r="D21" s="756"/>
      <c r="E21" s="416"/>
      <c r="F21" s="625"/>
      <c r="G21" s="416"/>
      <c r="H21" s="420"/>
      <c r="I21" s="189"/>
      <c r="J21" s="189"/>
      <c r="K21" s="146"/>
      <c r="L21" s="147"/>
    </row>
    <row r="22" spans="1:12" ht="15" hidden="1" customHeight="1" x14ac:dyDescent="0.25">
      <c r="A22" s="51"/>
      <c r="B22" s="145"/>
      <c r="C22" s="421" t="s">
        <v>3106</v>
      </c>
      <c r="D22" s="756"/>
      <c r="E22" s="416"/>
      <c r="F22" s="625"/>
      <c r="G22" s="416"/>
      <c r="H22" s="420"/>
      <c r="I22" s="189"/>
      <c r="J22" s="189"/>
      <c r="K22" s="146"/>
      <c r="L22" s="147"/>
    </row>
    <row r="23" spans="1:12" ht="15" hidden="1" customHeight="1" x14ac:dyDescent="0.25">
      <c r="A23" s="51"/>
      <c r="B23" s="145"/>
      <c r="C23" s="421" t="s">
        <v>3107</v>
      </c>
      <c r="D23" s="756"/>
      <c r="E23" s="416"/>
      <c r="F23" s="625"/>
      <c r="G23" s="416"/>
      <c r="H23" s="420"/>
      <c r="I23" s="189"/>
      <c r="J23" s="142"/>
      <c r="K23" s="146"/>
      <c r="L23" s="147"/>
    </row>
    <row r="24" spans="1:12" ht="15" hidden="1" customHeight="1" x14ac:dyDescent="0.25">
      <c r="A24" s="51"/>
      <c r="B24" s="145"/>
      <c r="C24" s="421" t="s">
        <v>3108</v>
      </c>
      <c r="D24" s="756"/>
      <c r="E24" s="416"/>
      <c r="F24" s="625"/>
      <c r="G24" s="416"/>
      <c r="H24" s="420"/>
      <c r="I24" s="189"/>
      <c r="J24" s="142"/>
      <c r="K24" s="146"/>
      <c r="L24" s="147"/>
    </row>
    <row r="25" spans="1:12" ht="15" hidden="1" customHeight="1" x14ac:dyDescent="0.25">
      <c r="A25" s="51"/>
      <c r="B25" s="145"/>
      <c r="C25" s="421" t="s">
        <v>3109</v>
      </c>
      <c r="D25" s="756"/>
      <c r="E25" s="416"/>
      <c r="F25" s="625"/>
      <c r="G25" s="416"/>
      <c r="H25" s="420"/>
      <c r="I25" s="189"/>
      <c r="J25" s="241"/>
      <c r="K25" s="146"/>
      <c r="L25" s="147"/>
    </row>
    <row r="26" spans="1:12" ht="15" hidden="1" customHeight="1" x14ac:dyDescent="0.25">
      <c r="A26" s="51"/>
      <c r="B26" s="145"/>
      <c r="C26" s="417" t="s">
        <v>1609</v>
      </c>
      <c r="D26" s="759"/>
      <c r="E26" s="418"/>
      <c r="F26" s="626"/>
      <c r="G26" s="419"/>
      <c r="H26" s="418"/>
      <c r="I26" s="189"/>
      <c r="J26" s="218"/>
      <c r="K26" s="146"/>
      <c r="L26" s="147"/>
    </row>
    <row r="27" spans="1:12" ht="15" hidden="1" customHeight="1" x14ac:dyDescent="0.25">
      <c r="A27" s="51"/>
      <c r="B27" s="145"/>
      <c r="C27" s="417" t="s">
        <v>1610</v>
      </c>
      <c r="D27" s="759"/>
      <c r="E27" s="418"/>
      <c r="F27" s="626"/>
      <c r="G27" s="419"/>
      <c r="H27" s="418"/>
      <c r="I27" s="189"/>
      <c r="J27" s="142"/>
      <c r="K27" s="146"/>
      <c r="L27" s="147"/>
    </row>
    <row r="28" spans="1:12" ht="15" hidden="1" customHeight="1" x14ac:dyDescent="0.25">
      <c r="A28" s="51"/>
      <c r="B28" s="145"/>
      <c r="C28" s="417" t="s">
        <v>1613</v>
      </c>
      <c r="D28" s="759"/>
      <c r="E28" s="418"/>
      <c r="F28" s="626"/>
      <c r="G28" s="419"/>
      <c r="H28" s="418"/>
      <c r="I28" s="189"/>
      <c r="J28" s="189"/>
      <c r="K28" s="146"/>
      <c r="L28" s="147"/>
    </row>
    <row r="29" spans="1:12" ht="15" hidden="1" customHeight="1" x14ac:dyDescent="0.25">
      <c r="A29" s="51"/>
      <c r="B29" s="145"/>
      <c r="C29" s="417" t="s">
        <v>1612</v>
      </c>
      <c r="D29" s="759"/>
      <c r="E29" s="418"/>
      <c r="F29" s="626"/>
      <c r="G29" s="419"/>
      <c r="H29" s="418"/>
      <c r="I29" s="189"/>
      <c r="J29" s="189"/>
      <c r="K29" s="146"/>
      <c r="L29" s="147"/>
    </row>
    <row r="30" spans="1:12" ht="15" hidden="1" customHeight="1" x14ac:dyDescent="0.25">
      <c r="A30" s="51"/>
      <c r="B30" s="145"/>
      <c r="C30" s="417" t="s">
        <v>1611</v>
      </c>
      <c r="D30" s="759"/>
      <c r="E30" s="418"/>
      <c r="F30" s="626"/>
      <c r="G30" s="419"/>
      <c r="H30" s="418"/>
      <c r="I30" s="189"/>
      <c r="J30" s="190"/>
      <c r="K30" s="146"/>
      <c r="L30" s="147"/>
    </row>
    <row r="31" spans="1:12" ht="15" hidden="1" customHeight="1" x14ac:dyDescent="0.25">
      <c r="A31" s="51"/>
      <c r="B31" s="145"/>
      <c r="C31" s="512" t="s">
        <v>26</v>
      </c>
      <c r="D31" s="760"/>
      <c r="E31" s="355"/>
      <c r="F31" s="627"/>
      <c r="G31" s="355"/>
      <c r="H31" s="355"/>
      <c r="I31" s="189"/>
      <c r="J31" s="190"/>
      <c r="K31" s="146"/>
      <c r="L31" s="147"/>
    </row>
    <row r="32" spans="1:12" ht="15" hidden="1" customHeight="1" x14ac:dyDescent="0.25">
      <c r="A32" s="51"/>
      <c r="B32" s="145"/>
      <c r="C32" s="512" t="s">
        <v>28</v>
      </c>
      <c r="D32" s="760"/>
      <c r="E32" s="355"/>
      <c r="F32" s="627"/>
      <c r="G32" s="355"/>
      <c r="H32" s="355"/>
      <c r="I32" s="189"/>
      <c r="J32" s="189"/>
      <c r="K32" s="146"/>
      <c r="L32" s="147"/>
    </row>
    <row r="33" spans="1:12" ht="15" hidden="1" customHeight="1" x14ac:dyDescent="0.25">
      <c r="A33" s="51"/>
      <c r="B33" s="145"/>
      <c r="C33" s="512" t="s">
        <v>30</v>
      </c>
      <c r="D33" s="760"/>
      <c r="E33" s="355"/>
      <c r="F33" s="627"/>
      <c r="G33" s="355"/>
      <c r="H33" s="355"/>
      <c r="I33" s="189"/>
      <c r="J33" s="189"/>
      <c r="K33" s="146"/>
      <c r="L33" s="147"/>
    </row>
    <row r="34" spans="1:12" ht="15" hidden="1" customHeight="1" x14ac:dyDescent="0.25">
      <c r="A34" s="51"/>
      <c r="B34" s="145"/>
      <c r="C34" s="512" t="s">
        <v>33</v>
      </c>
      <c r="D34" s="760"/>
      <c r="E34" s="355"/>
      <c r="F34" s="627"/>
      <c r="G34" s="355"/>
      <c r="H34" s="355"/>
      <c r="I34" s="189"/>
      <c r="J34" s="189"/>
      <c r="K34" s="146"/>
      <c r="L34" s="147"/>
    </row>
    <row r="35" spans="1:12" ht="15" hidden="1" customHeight="1" x14ac:dyDescent="0.25">
      <c r="A35" s="51"/>
      <c r="B35" s="145"/>
      <c r="C35" s="512" t="s">
        <v>919</v>
      </c>
      <c r="D35" s="760"/>
      <c r="E35" s="355"/>
      <c r="F35" s="627"/>
      <c r="G35" s="355"/>
      <c r="H35" s="355"/>
      <c r="I35" s="189"/>
      <c r="J35" s="189"/>
      <c r="K35" s="146"/>
      <c r="L35" s="147"/>
    </row>
    <row r="36" spans="1:12" ht="15" hidden="1" customHeight="1" x14ac:dyDescent="0.25">
      <c r="A36" s="51"/>
      <c r="B36" s="145"/>
      <c r="C36" s="512" t="s">
        <v>44</v>
      </c>
      <c r="D36" s="760"/>
      <c r="E36" s="355"/>
      <c r="F36" s="627"/>
      <c r="G36" s="355"/>
      <c r="H36" s="355"/>
      <c r="I36" s="189"/>
      <c r="J36" s="189"/>
      <c r="K36" s="146"/>
      <c r="L36" s="147"/>
    </row>
    <row r="37" spans="1:12" ht="15" hidden="1" customHeight="1" x14ac:dyDescent="0.25">
      <c r="A37" s="51"/>
      <c r="B37" s="145"/>
      <c r="C37" s="512" t="s">
        <v>81</v>
      </c>
      <c r="D37" s="760"/>
      <c r="E37" s="355"/>
      <c r="F37" s="627"/>
      <c r="G37" s="355"/>
      <c r="H37" s="355"/>
      <c r="I37" s="189"/>
      <c r="J37" s="189"/>
      <c r="K37" s="146"/>
      <c r="L37" s="147"/>
    </row>
    <row r="38" spans="1:12" ht="15" hidden="1" customHeight="1" x14ac:dyDescent="0.25">
      <c r="A38" s="51"/>
      <c r="B38" s="145"/>
      <c r="C38" s="512" t="s">
        <v>83</v>
      </c>
      <c r="D38" s="760"/>
      <c r="E38" s="355"/>
      <c r="F38" s="627"/>
      <c r="G38" s="355"/>
      <c r="H38" s="355"/>
      <c r="I38" s="189"/>
      <c r="J38" s="189"/>
      <c r="K38" s="146"/>
      <c r="L38" s="147"/>
    </row>
    <row r="39" spans="1:12" ht="15" hidden="1" customHeight="1" x14ac:dyDescent="0.25">
      <c r="A39" s="51"/>
      <c r="B39" s="145"/>
      <c r="C39" s="512" t="s">
        <v>85</v>
      </c>
      <c r="D39" s="760"/>
      <c r="E39" s="355"/>
      <c r="F39" s="627"/>
      <c r="G39" s="355"/>
      <c r="H39" s="355"/>
      <c r="I39" s="189"/>
      <c r="J39" s="189"/>
      <c r="K39" s="146"/>
      <c r="L39" s="147"/>
    </row>
    <row r="40" spans="1:12" ht="15" hidden="1" customHeight="1" x14ac:dyDescent="0.25">
      <c r="A40" s="51"/>
      <c r="B40" s="145"/>
      <c r="C40" s="512" t="s">
        <v>87</v>
      </c>
      <c r="D40" s="760"/>
      <c r="E40" s="355"/>
      <c r="F40" s="627"/>
      <c r="G40" s="355"/>
      <c r="H40" s="355"/>
      <c r="I40" s="189"/>
      <c r="J40" s="189"/>
      <c r="K40" s="146"/>
      <c r="L40" s="147"/>
    </row>
    <row r="41" spans="1:12" ht="15" hidden="1" customHeight="1" x14ac:dyDescent="0.25">
      <c r="A41" s="51"/>
      <c r="B41" s="145"/>
      <c r="C41" s="512" t="s">
        <v>89</v>
      </c>
      <c r="D41" s="760"/>
      <c r="E41" s="355"/>
      <c r="F41" s="627"/>
      <c r="G41" s="355"/>
      <c r="H41" s="355"/>
      <c r="I41" s="189"/>
      <c r="J41" s="189"/>
      <c r="K41" s="146"/>
      <c r="L41" s="147"/>
    </row>
    <row r="42" spans="1:12" ht="15" hidden="1" customHeight="1" x14ac:dyDescent="0.25">
      <c r="A42" s="51"/>
      <c r="B42" s="145"/>
      <c r="C42" s="512" t="s">
        <v>921</v>
      </c>
      <c r="D42" s="760"/>
      <c r="E42" s="355"/>
      <c r="F42" s="627"/>
      <c r="G42" s="355"/>
      <c r="H42" s="355"/>
      <c r="I42" s="189"/>
      <c r="J42" s="142"/>
      <c r="K42" s="146"/>
      <c r="L42" s="147"/>
    </row>
    <row r="43" spans="1:12" ht="15" hidden="1" customHeight="1" x14ac:dyDescent="0.25">
      <c r="A43" s="51"/>
      <c r="B43" s="145"/>
      <c r="C43" s="512" t="s">
        <v>15</v>
      </c>
      <c r="D43" s="760"/>
      <c r="E43" s="355"/>
      <c r="F43" s="627"/>
      <c r="G43" s="355"/>
      <c r="H43" s="355"/>
      <c r="I43" s="189"/>
      <c r="J43" s="142"/>
      <c r="K43" s="146"/>
      <c r="L43" s="147"/>
    </row>
    <row r="44" spans="1:12" ht="15" hidden="1" customHeight="1" x14ac:dyDescent="0.25">
      <c r="A44" s="51"/>
      <c r="B44" s="145"/>
      <c r="C44" s="512" t="s">
        <v>17</v>
      </c>
      <c r="D44" s="760"/>
      <c r="E44" s="355"/>
      <c r="F44" s="627"/>
      <c r="G44" s="355"/>
      <c r="H44" s="355"/>
      <c r="I44" s="189"/>
      <c r="J44" s="142"/>
      <c r="K44" s="146"/>
      <c r="L44" s="147"/>
    </row>
    <row r="45" spans="1:12" ht="15" hidden="1" customHeight="1" x14ac:dyDescent="0.25">
      <c r="A45" s="51"/>
      <c r="B45" s="145"/>
      <c r="C45" s="512" t="s">
        <v>19</v>
      </c>
      <c r="D45" s="760"/>
      <c r="E45" s="355"/>
      <c r="F45" s="627"/>
      <c r="G45" s="355"/>
      <c r="H45" s="355"/>
      <c r="I45" s="189"/>
      <c r="J45" s="142"/>
      <c r="K45" s="146"/>
      <c r="L45" s="147"/>
    </row>
    <row r="46" spans="1:12" ht="15" hidden="1" customHeight="1" x14ac:dyDescent="0.25">
      <c r="A46" s="51"/>
      <c r="B46" s="145"/>
      <c r="C46" s="512" t="s">
        <v>21</v>
      </c>
      <c r="D46" s="760"/>
      <c r="E46" s="355"/>
      <c r="F46" s="627"/>
      <c r="G46" s="355"/>
      <c r="H46" s="355"/>
      <c r="I46" s="189"/>
      <c r="J46" s="142"/>
      <c r="K46" s="146"/>
      <c r="L46" s="147"/>
    </row>
    <row r="47" spans="1:12" ht="15" hidden="1" customHeight="1" x14ac:dyDescent="0.25">
      <c r="A47" s="51"/>
      <c r="B47" s="145"/>
      <c r="C47" s="512" t="s">
        <v>22</v>
      </c>
      <c r="D47" s="760"/>
      <c r="E47" s="355"/>
      <c r="F47" s="627"/>
      <c r="G47" s="355"/>
      <c r="H47" s="355"/>
      <c r="I47" s="189"/>
      <c r="J47" s="142"/>
      <c r="K47" s="146"/>
      <c r="L47" s="147"/>
    </row>
    <row r="48" spans="1:12" ht="15" hidden="1" customHeight="1" x14ac:dyDescent="0.25">
      <c r="A48" s="51"/>
      <c r="B48" s="145"/>
      <c r="C48" s="512" t="s">
        <v>24</v>
      </c>
      <c r="D48" s="760"/>
      <c r="E48" s="355"/>
      <c r="F48" s="627"/>
      <c r="G48" s="355"/>
      <c r="H48" s="355"/>
      <c r="I48" s="189"/>
      <c r="J48" s="142"/>
      <c r="K48" s="146"/>
      <c r="L48" s="147"/>
    </row>
    <row r="49" spans="1:12" ht="15" hidden="1" customHeight="1" x14ac:dyDescent="0.25">
      <c r="A49" s="51"/>
      <c r="B49" s="145"/>
      <c r="C49" s="512" t="s">
        <v>23</v>
      </c>
      <c r="D49" s="760"/>
      <c r="E49" s="355"/>
      <c r="F49" s="627"/>
      <c r="G49" s="355"/>
      <c r="H49" s="355"/>
      <c r="I49" s="189"/>
      <c r="J49" s="142"/>
      <c r="K49" s="146"/>
      <c r="L49" s="147"/>
    </row>
    <row r="50" spans="1:12" ht="15" hidden="1" customHeight="1" x14ac:dyDescent="0.25">
      <c r="A50" s="51"/>
      <c r="B50" s="145"/>
      <c r="C50" s="512" t="s">
        <v>101</v>
      </c>
      <c r="D50" s="760"/>
      <c r="E50" s="355"/>
      <c r="F50" s="627"/>
      <c r="G50" s="355"/>
      <c r="H50" s="355"/>
      <c r="I50" s="189"/>
      <c r="J50" s="142"/>
      <c r="K50" s="146"/>
      <c r="L50" s="147"/>
    </row>
    <row r="51" spans="1:12" ht="15" hidden="1" customHeight="1" x14ac:dyDescent="0.25">
      <c r="A51" s="51"/>
      <c r="B51" s="145"/>
      <c r="C51" s="512" t="s">
        <v>102</v>
      </c>
      <c r="D51" s="760"/>
      <c r="E51" s="355"/>
      <c r="F51" s="627"/>
      <c r="G51" s="355"/>
      <c r="H51" s="355"/>
      <c r="I51" s="189"/>
      <c r="J51" s="142"/>
      <c r="K51" s="146"/>
      <c r="L51" s="147"/>
    </row>
    <row r="52" spans="1:12" ht="15" hidden="1" customHeight="1" x14ac:dyDescent="0.25">
      <c r="A52" s="51"/>
      <c r="B52" s="145"/>
      <c r="C52" s="512" t="s">
        <v>104</v>
      </c>
      <c r="D52" s="760"/>
      <c r="E52" s="355"/>
      <c r="F52" s="627"/>
      <c r="G52" s="355"/>
      <c r="H52" s="355"/>
      <c r="I52" s="189"/>
      <c r="J52" s="142"/>
      <c r="K52" s="146"/>
      <c r="L52" s="147"/>
    </row>
    <row r="53" spans="1:12" ht="15" hidden="1" customHeight="1" x14ac:dyDescent="0.25">
      <c r="A53" s="51"/>
      <c r="B53" s="145"/>
      <c r="C53" s="512" t="s">
        <v>46</v>
      </c>
      <c r="D53" s="760"/>
      <c r="E53" s="355"/>
      <c r="F53" s="627"/>
      <c r="G53" s="355"/>
      <c r="H53" s="355"/>
      <c r="I53" s="189"/>
      <c r="J53" s="142"/>
      <c r="K53" s="146"/>
      <c r="L53" s="147"/>
    </row>
    <row r="54" spans="1:12" ht="15" hidden="1" customHeight="1" x14ac:dyDescent="0.25">
      <c r="A54" s="51"/>
      <c r="B54" s="145"/>
      <c r="C54" s="512" t="s">
        <v>92</v>
      </c>
      <c r="D54" s="760"/>
      <c r="E54" s="355"/>
      <c r="F54" s="627"/>
      <c r="G54" s="355"/>
      <c r="H54" s="355"/>
      <c r="I54" s="189"/>
      <c r="J54" s="142"/>
      <c r="K54" s="146"/>
      <c r="L54" s="147"/>
    </row>
    <row r="55" spans="1:12" ht="15" hidden="1" customHeight="1" x14ac:dyDescent="0.25">
      <c r="A55" s="51"/>
      <c r="B55" s="145"/>
      <c r="C55" s="512" t="s">
        <v>94</v>
      </c>
      <c r="D55" s="760"/>
      <c r="E55" s="355"/>
      <c r="F55" s="627"/>
      <c r="G55" s="355"/>
      <c r="H55" s="355"/>
      <c r="I55" s="189"/>
      <c r="J55" s="142"/>
      <c r="K55" s="146"/>
      <c r="L55" s="147"/>
    </row>
    <row r="56" spans="1:12" ht="15" hidden="1" customHeight="1" x14ac:dyDescent="0.25">
      <c r="A56" s="51"/>
      <c r="B56" s="145"/>
      <c r="C56" s="512" t="s">
        <v>96</v>
      </c>
      <c r="D56" s="760"/>
      <c r="E56" s="355"/>
      <c r="F56" s="627"/>
      <c r="G56" s="355"/>
      <c r="H56" s="355"/>
      <c r="I56" s="189"/>
      <c r="J56" s="142"/>
      <c r="K56" s="146"/>
      <c r="L56" s="147"/>
    </row>
    <row r="57" spans="1:12" ht="15" hidden="1" customHeight="1" x14ac:dyDescent="0.25">
      <c r="A57" s="51"/>
      <c r="B57" s="145"/>
      <c r="C57" s="512" t="s">
        <v>36</v>
      </c>
      <c r="D57" s="760"/>
      <c r="E57" s="355"/>
      <c r="F57" s="627"/>
      <c r="G57" s="355"/>
      <c r="H57" s="355"/>
      <c r="I57" s="189"/>
      <c r="J57" s="142"/>
      <c r="K57" s="146"/>
      <c r="L57" s="147"/>
    </row>
    <row r="58" spans="1:12" ht="15" hidden="1" customHeight="1" x14ac:dyDescent="0.25">
      <c r="A58" s="51"/>
      <c r="B58" s="145"/>
      <c r="C58" s="512" t="s">
        <v>57</v>
      </c>
      <c r="D58" s="760"/>
      <c r="E58" s="355"/>
      <c r="F58" s="627"/>
      <c r="G58" s="355"/>
      <c r="H58" s="355"/>
      <c r="I58" s="189"/>
      <c r="J58" s="142"/>
      <c r="K58" s="146"/>
      <c r="L58" s="147"/>
    </row>
    <row r="59" spans="1:12" ht="15" hidden="1" customHeight="1" x14ac:dyDescent="0.25">
      <c r="A59" s="51"/>
      <c r="B59" s="145"/>
      <c r="C59" s="512" t="s">
        <v>59</v>
      </c>
      <c r="D59" s="760"/>
      <c r="E59" s="355"/>
      <c r="F59" s="627"/>
      <c r="G59" s="355"/>
      <c r="H59" s="355"/>
      <c r="I59" s="189"/>
      <c r="J59" s="142"/>
      <c r="K59" s="146"/>
      <c r="L59" s="147"/>
    </row>
    <row r="60" spans="1:12" ht="15" hidden="1" customHeight="1" x14ac:dyDescent="0.25">
      <c r="A60" s="51"/>
      <c r="B60" s="145"/>
      <c r="C60" s="512" t="s">
        <v>61</v>
      </c>
      <c r="D60" s="760"/>
      <c r="E60" s="355"/>
      <c r="F60" s="627"/>
      <c r="G60" s="355"/>
      <c r="H60" s="355"/>
      <c r="I60" s="189"/>
      <c r="J60" s="142"/>
      <c r="K60" s="146"/>
      <c r="L60" s="147"/>
    </row>
    <row r="61" spans="1:12" ht="15" hidden="1" customHeight="1" x14ac:dyDescent="0.25">
      <c r="A61" s="51"/>
      <c r="B61" s="145"/>
      <c r="C61" s="512" t="s">
        <v>63</v>
      </c>
      <c r="D61" s="760"/>
      <c r="E61" s="355"/>
      <c r="F61" s="627"/>
      <c r="G61" s="355"/>
      <c r="H61" s="355"/>
      <c r="I61" s="189"/>
      <c r="J61" s="142"/>
      <c r="K61" s="146"/>
      <c r="L61" s="147"/>
    </row>
    <row r="62" spans="1:12" ht="15" hidden="1" customHeight="1" x14ac:dyDescent="0.25">
      <c r="A62" s="51"/>
      <c r="B62" s="145"/>
      <c r="C62" s="512" t="s">
        <v>920</v>
      </c>
      <c r="D62" s="760"/>
      <c r="E62" s="355"/>
      <c r="F62" s="627"/>
      <c r="G62" s="355"/>
      <c r="H62" s="355"/>
      <c r="I62" s="189"/>
      <c r="J62" s="142"/>
      <c r="K62" s="146"/>
      <c r="L62" s="147"/>
    </row>
    <row r="63" spans="1:12" ht="15" hidden="1" customHeight="1" x14ac:dyDescent="0.25">
      <c r="A63" s="51"/>
      <c r="B63" s="145"/>
      <c r="C63" s="512" t="s">
        <v>0</v>
      </c>
      <c r="D63" s="760"/>
      <c r="E63" s="355"/>
      <c r="F63" s="627"/>
      <c r="G63" s="355"/>
      <c r="H63" s="355"/>
      <c r="I63" s="189"/>
      <c r="J63" s="142"/>
      <c r="K63" s="146"/>
      <c r="L63" s="147"/>
    </row>
    <row r="64" spans="1:12" ht="15" hidden="1" customHeight="1" x14ac:dyDescent="0.25">
      <c r="A64" s="51"/>
      <c r="B64" s="145"/>
      <c r="C64" s="512" t="s">
        <v>7</v>
      </c>
      <c r="D64" s="760"/>
      <c r="E64" s="355"/>
      <c r="F64" s="627"/>
      <c r="G64" s="355"/>
      <c r="H64" s="355"/>
      <c r="I64" s="189"/>
      <c r="J64" s="142"/>
      <c r="K64" s="146"/>
      <c r="L64" s="147"/>
    </row>
    <row r="65" spans="1:12" ht="15" hidden="1" customHeight="1" x14ac:dyDescent="0.25">
      <c r="A65" s="51"/>
      <c r="B65" s="145"/>
      <c r="C65" s="512" t="s">
        <v>11</v>
      </c>
      <c r="D65" s="760"/>
      <c r="E65" s="355"/>
      <c r="F65" s="627"/>
      <c r="G65" s="355"/>
      <c r="H65" s="355"/>
      <c r="I65" s="189"/>
      <c r="J65" s="142"/>
      <c r="K65" s="146"/>
      <c r="L65" s="147"/>
    </row>
    <row r="66" spans="1:12" ht="15" hidden="1" customHeight="1" x14ac:dyDescent="0.25">
      <c r="A66" s="51"/>
      <c r="B66" s="145"/>
      <c r="C66" s="512" t="s">
        <v>13</v>
      </c>
      <c r="D66" s="760"/>
      <c r="E66" s="355"/>
      <c r="F66" s="627"/>
      <c r="G66" s="355"/>
      <c r="H66" s="355"/>
      <c r="I66" s="189"/>
      <c r="J66" s="142"/>
      <c r="K66" s="146"/>
      <c r="L66" s="147"/>
    </row>
    <row r="67" spans="1:12" ht="15" hidden="1" customHeight="1" x14ac:dyDescent="0.25">
      <c r="A67" s="51"/>
      <c r="B67" s="145"/>
      <c r="C67" s="512" t="s">
        <v>917</v>
      </c>
      <c r="D67" s="760"/>
      <c r="E67" s="355"/>
      <c r="F67" s="627"/>
      <c r="G67" s="355"/>
      <c r="H67" s="355"/>
      <c r="I67" s="189"/>
      <c r="J67" s="142"/>
      <c r="K67" s="146"/>
      <c r="L67" s="147"/>
    </row>
    <row r="68" spans="1:12" ht="15" hidden="1" customHeight="1" x14ac:dyDescent="0.25">
      <c r="A68" s="51"/>
      <c r="B68" s="145"/>
      <c r="C68" s="512" t="s">
        <v>918</v>
      </c>
      <c r="D68" s="760"/>
      <c r="E68" s="355"/>
      <c r="F68" s="627"/>
      <c r="G68" s="355"/>
      <c r="H68" s="355"/>
      <c r="I68" s="189"/>
      <c r="J68" s="142"/>
      <c r="K68" s="146"/>
      <c r="L68" s="147"/>
    </row>
    <row r="69" spans="1:12" ht="15" hidden="1" customHeight="1" x14ac:dyDescent="0.25">
      <c r="A69" s="51"/>
      <c r="B69" s="145"/>
      <c r="C69" s="512" t="s">
        <v>34</v>
      </c>
      <c r="D69" s="760"/>
      <c r="E69" s="355"/>
      <c r="F69" s="627"/>
      <c r="G69" s="355"/>
      <c r="H69" s="355"/>
      <c r="I69" s="189"/>
      <c r="J69" s="142"/>
      <c r="K69" s="146"/>
      <c r="L69" s="147"/>
    </row>
    <row r="70" spans="1:12" ht="15" hidden="1" customHeight="1" x14ac:dyDescent="0.25">
      <c r="A70" s="51"/>
      <c r="B70" s="145"/>
      <c r="C70" s="512" t="s">
        <v>48</v>
      </c>
      <c r="D70" s="760"/>
      <c r="E70" s="355"/>
      <c r="F70" s="627"/>
      <c r="G70" s="355"/>
      <c r="H70" s="355"/>
      <c r="I70" s="189"/>
      <c r="J70" s="142"/>
      <c r="K70" s="146"/>
      <c r="L70" s="147"/>
    </row>
    <row r="71" spans="1:12" ht="15" hidden="1" customHeight="1" x14ac:dyDescent="0.25">
      <c r="A71" s="51"/>
      <c r="B71" s="145"/>
      <c r="C71" s="512" t="s">
        <v>50</v>
      </c>
      <c r="D71" s="760"/>
      <c r="E71" s="355"/>
      <c r="F71" s="627"/>
      <c r="G71" s="355"/>
      <c r="H71" s="355"/>
      <c r="I71" s="189"/>
      <c r="J71" s="142"/>
      <c r="K71" s="146"/>
      <c r="L71" s="147"/>
    </row>
    <row r="72" spans="1:12" ht="15" hidden="1" customHeight="1" x14ac:dyDescent="0.25">
      <c r="A72" s="51"/>
      <c r="B72" s="145"/>
      <c r="C72" s="512" t="s">
        <v>52</v>
      </c>
      <c r="D72" s="760"/>
      <c r="E72" s="355"/>
      <c r="F72" s="627"/>
      <c r="G72" s="355"/>
      <c r="H72" s="355"/>
      <c r="I72" s="189"/>
      <c r="J72" s="142"/>
      <c r="K72" s="146"/>
      <c r="L72" s="147"/>
    </row>
    <row r="73" spans="1:12" ht="15" hidden="1" customHeight="1" x14ac:dyDescent="0.25">
      <c r="A73" s="51"/>
      <c r="B73" s="145"/>
      <c r="C73" s="512" t="s">
        <v>54</v>
      </c>
      <c r="D73" s="760"/>
      <c r="E73" s="355"/>
      <c r="F73" s="627"/>
      <c r="G73" s="355"/>
      <c r="H73" s="355"/>
      <c r="I73" s="189"/>
      <c r="J73" s="142"/>
      <c r="K73" s="146"/>
      <c r="L73" s="147"/>
    </row>
    <row r="74" spans="1:12" ht="15" hidden="1" customHeight="1" x14ac:dyDescent="0.25">
      <c r="A74" s="51"/>
      <c r="B74" s="145"/>
      <c r="C74" s="512" t="s">
        <v>2272</v>
      </c>
      <c r="D74" s="760"/>
      <c r="E74" s="355"/>
      <c r="F74" s="627"/>
      <c r="G74" s="355"/>
      <c r="H74" s="355"/>
      <c r="I74" s="189"/>
      <c r="J74" s="142"/>
      <c r="K74" s="146"/>
      <c r="L74" s="147"/>
    </row>
    <row r="75" spans="1:12" ht="15" hidden="1" customHeight="1" x14ac:dyDescent="0.25">
      <c r="A75" s="51"/>
      <c r="B75" s="145"/>
      <c r="C75" s="512" t="s">
        <v>2274</v>
      </c>
      <c r="D75" s="760"/>
      <c r="E75" s="355"/>
      <c r="F75" s="627"/>
      <c r="G75" s="355"/>
      <c r="H75" s="355"/>
      <c r="I75" s="189"/>
      <c r="J75" s="142"/>
      <c r="K75" s="146"/>
      <c r="L75" s="147"/>
    </row>
    <row r="76" spans="1:12" ht="15" hidden="1" customHeight="1" x14ac:dyDescent="0.25">
      <c r="A76" s="51"/>
      <c r="B76" s="145"/>
      <c r="C76" s="512" t="s">
        <v>2282</v>
      </c>
      <c r="D76" s="760"/>
      <c r="E76" s="355"/>
      <c r="F76" s="627"/>
      <c r="G76" s="355"/>
      <c r="H76" s="355"/>
      <c r="I76" s="189"/>
      <c r="J76" s="142"/>
      <c r="K76" s="146"/>
      <c r="L76" s="147"/>
    </row>
    <row r="77" spans="1:12" ht="15" hidden="1" customHeight="1" x14ac:dyDescent="0.25">
      <c r="A77" s="51"/>
      <c r="B77" s="145"/>
      <c r="C77" s="512" t="s">
        <v>2297</v>
      </c>
      <c r="D77" s="760"/>
      <c r="E77" s="355"/>
      <c r="F77" s="627"/>
      <c r="G77" s="355"/>
      <c r="H77" s="355"/>
      <c r="I77" s="189"/>
      <c r="J77" s="142"/>
      <c r="K77" s="146"/>
      <c r="L77" s="147"/>
    </row>
    <row r="78" spans="1:12" ht="15" hidden="1" customHeight="1" x14ac:dyDescent="0.25">
      <c r="A78" s="51"/>
      <c r="B78" s="145"/>
      <c r="C78" s="512" t="s">
        <v>31</v>
      </c>
      <c r="D78" s="760"/>
      <c r="E78" s="355"/>
      <c r="F78" s="627"/>
      <c r="G78" s="355"/>
      <c r="H78" s="355"/>
      <c r="I78" s="189"/>
      <c r="J78" s="142"/>
      <c r="K78" s="146"/>
      <c r="L78" s="147"/>
    </row>
    <row r="79" spans="1:12" ht="15" hidden="1" customHeight="1" x14ac:dyDescent="0.25">
      <c r="A79" s="51"/>
      <c r="B79" s="145"/>
      <c r="C79" s="512" t="s">
        <v>38</v>
      </c>
      <c r="D79" s="760"/>
      <c r="E79" s="355"/>
      <c r="F79" s="627"/>
      <c r="G79" s="355"/>
      <c r="H79" s="355"/>
      <c r="I79" s="189"/>
      <c r="J79" s="142"/>
      <c r="K79" s="146"/>
      <c r="L79" s="147"/>
    </row>
    <row r="80" spans="1:12" ht="15" hidden="1" customHeight="1" x14ac:dyDescent="0.25">
      <c r="A80" s="51"/>
      <c r="B80" s="145"/>
      <c r="C80" s="512" t="s">
        <v>40</v>
      </c>
      <c r="D80" s="760"/>
      <c r="E80" s="355"/>
      <c r="F80" s="627"/>
      <c r="G80" s="355"/>
      <c r="H80" s="355"/>
      <c r="I80" s="189"/>
      <c r="J80" s="142"/>
      <c r="K80" s="146"/>
      <c r="L80" s="147"/>
    </row>
    <row r="81" spans="1:12" ht="15" hidden="1" customHeight="1" x14ac:dyDescent="0.25">
      <c r="A81" s="51"/>
      <c r="B81" s="145"/>
      <c r="C81" s="512" t="s">
        <v>43</v>
      </c>
      <c r="D81" s="760"/>
      <c r="E81" s="355"/>
      <c r="F81" s="627"/>
      <c r="G81" s="355"/>
      <c r="H81" s="355"/>
      <c r="I81" s="189"/>
      <c r="J81" s="142"/>
      <c r="K81" s="146"/>
      <c r="L81" s="147"/>
    </row>
    <row r="82" spans="1:12" ht="15" hidden="1" customHeight="1" x14ac:dyDescent="0.25">
      <c r="A82" s="51"/>
      <c r="B82" s="145"/>
      <c r="C82" s="512" t="s">
        <v>41</v>
      </c>
      <c r="D82" s="760"/>
      <c r="E82" s="355"/>
      <c r="F82" s="627"/>
      <c r="G82" s="355"/>
      <c r="H82" s="355"/>
      <c r="I82" s="189"/>
      <c r="J82" s="142"/>
      <c r="K82" s="146"/>
      <c r="L82" s="147"/>
    </row>
    <row r="83" spans="1:12" ht="15" hidden="1" customHeight="1" x14ac:dyDescent="0.25">
      <c r="A83" s="51"/>
      <c r="B83" s="145"/>
      <c r="C83" s="512" t="s">
        <v>70</v>
      </c>
      <c r="D83" s="760"/>
      <c r="E83" s="355"/>
      <c r="F83" s="627"/>
      <c r="G83" s="355"/>
      <c r="H83" s="355"/>
      <c r="I83" s="189"/>
      <c r="J83" s="142"/>
      <c r="K83" s="146"/>
      <c r="L83" s="147"/>
    </row>
    <row r="84" spans="1:12" ht="15" hidden="1" customHeight="1" x14ac:dyDescent="0.25">
      <c r="A84" s="51"/>
      <c r="B84" s="145"/>
      <c r="C84" s="512" t="s">
        <v>72</v>
      </c>
      <c r="D84" s="760"/>
      <c r="E84" s="355"/>
      <c r="F84" s="627"/>
      <c r="G84" s="355"/>
      <c r="H84" s="355"/>
      <c r="I84" s="189"/>
      <c r="J84" s="142"/>
      <c r="K84" s="146"/>
      <c r="L84" s="147"/>
    </row>
    <row r="85" spans="1:12" ht="15" hidden="1" customHeight="1" x14ac:dyDescent="0.25">
      <c r="A85" s="51"/>
      <c r="B85" s="145"/>
      <c r="C85" s="512" t="s">
        <v>74</v>
      </c>
      <c r="D85" s="760"/>
      <c r="E85" s="355"/>
      <c r="F85" s="627"/>
      <c r="G85" s="355"/>
      <c r="H85" s="355"/>
      <c r="I85" s="189"/>
      <c r="J85" s="142"/>
      <c r="K85" s="146"/>
      <c r="L85" s="147"/>
    </row>
    <row r="86" spans="1:12" ht="15" hidden="1" customHeight="1" x14ac:dyDescent="0.25">
      <c r="A86" s="51"/>
      <c r="B86" s="145"/>
      <c r="C86" s="512" t="s">
        <v>76</v>
      </c>
      <c r="D86" s="760"/>
      <c r="E86" s="355"/>
      <c r="F86" s="627"/>
      <c r="G86" s="355"/>
      <c r="H86" s="355"/>
      <c r="I86" s="189"/>
      <c r="J86" s="142"/>
      <c r="K86" s="146"/>
      <c r="L86" s="147"/>
    </row>
    <row r="87" spans="1:12" ht="15" hidden="1" customHeight="1" x14ac:dyDescent="0.25">
      <c r="A87" s="51"/>
      <c r="B87" s="145"/>
      <c r="C87" s="512" t="s">
        <v>78</v>
      </c>
      <c r="D87" s="760"/>
      <c r="E87" s="355"/>
      <c r="F87" s="627"/>
      <c r="G87" s="355"/>
      <c r="H87" s="355"/>
      <c r="I87" s="189"/>
      <c r="J87" s="142"/>
      <c r="K87" s="146"/>
      <c r="L87" s="147"/>
    </row>
    <row r="88" spans="1:12" ht="13.95" customHeight="1" x14ac:dyDescent="0.25">
      <c r="A88" s="51"/>
      <c r="B88" s="145"/>
      <c r="C88" s="191" t="s">
        <v>103</v>
      </c>
      <c r="D88" s="425">
        <v>2</v>
      </c>
      <c r="E88" s="356" t="s">
        <v>4332</v>
      </c>
      <c r="F88" s="356" t="s">
        <v>4335</v>
      </c>
      <c r="G88" s="356" t="s">
        <v>4334</v>
      </c>
      <c r="H88" s="356" t="s">
        <v>4333</v>
      </c>
      <c r="I88" s="189"/>
      <c r="J88" s="142"/>
      <c r="K88" s="146"/>
      <c r="L88" s="147"/>
    </row>
    <row r="89" spans="1:12" ht="13.95" customHeight="1" x14ac:dyDescent="0.25">
      <c r="A89" s="51"/>
      <c r="B89" s="145"/>
      <c r="C89" s="191" t="s">
        <v>105</v>
      </c>
      <c r="D89" s="425"/>
      <c r="E89" s="356"/>
      <c r="F89" s="628"/>
      <c r="G89" s="549"/>
      <c r="H89" s="356"/>
      <c r="I89" s="189"/>
      <c r="J89" s="142"/>
      <c r="K89" s="146"/>
      <c r="L89" s="147"/>
    </row>
    <row r="90" spans="1:12" ht="13.95" customHeight="1" x14ac:dyDescent="0.25">
      <c r="A90" s="51"/>
      <c r="B90" s="145"/>
      <c r="C90" s="191" t="s">
        <v>106</v>
      </c>
      <c r="D90" s="425"/>
      <c r="E90" s="356"/>
      <c r="F90" s="628"/>
      <c r="G90" s="549"/>
      <c r="H90" s="356"/>
      <c r="I90" s="189"/>
      <c r="J90" s="142"/>
      <c r="K90" s="146"/>
      <c r="L90" s="147"/>
    </row>
    <row r="91" spans="1:12" ht="13.95" customHeight="1" x14ac:dyDescent="0.25">
      <c r="A91" s="51"/>
      <c r="B91" s="145"/>
      <c r="C91" s="191" t="s">
        <v>107</v>
      </c>
      <c r="D91" s="425"/>
      <c r="E91" s="356"/>
      <c r="F91" s="628"/>
      <c r="G91" s="549"/>
      <c r="H91" s="356"/>
      <c r="I91" s="189"/>
      <c r="J91" s="142"/>
      <c r="K91" s="146"/>
      <c r="L91" s="147"/>
    </row>
    <row r="92" spans="1:12" ht="13.95" customHeight="1" x14ac:dyDescent="0.25">
      <c r="A92" s="51"/>
      <c r="B92" s="145"/>
      <c r="C92" s="191" t="s">
        <v>108</v>
      </c>
      <c r="D92" s="425"/>
      <c r="E92" s="356"/>
      <c r="F92" s="628"/>
      <c r="G92" s="549"/>
      <c r="H92" s="356"/>
      <c r="I92" s="189"/>
      <c r="J92" s="142"/>
      <c r="K92" s="146"/>
      <c r="L92" s="147"/>
    </row>
    <row r="93" spans="1:12" ht="13.95" customHeight="1" x14ac:dyDescent="0.25">
      <c r="A93" s="51"/>
      <c r="B93" s="145"/>
      <c r="C93" s="191" t="s">
        <v>109</v>
      </c>
      <c r="D93" s="425"/>
      <c r="E93" s="356"/>
      <c r="F93" s="628"/>
      <c r="G93" s="549"/>
      <c r="H93" s="356"/>
      <c r="I93" s="189"/>
      <c r="J93" s="142"/>
      <c r="K93" s="146"/>
      <c r="L93" s="147"/>
    </row>
    <row r="94" spans="1:12" ht="13.95" customHeight="1" x14ac:dyDescent="0.25">
      <c r="A94" s="51"/>
      <c r="B94" s="145"/>
      <c r="C94" s="191" t="s">
        <v>110</v>
      </c>
      <c r="D94" s="425"/>
      <c r="E94" s="356"/>
      <c r="F94" s="628"/>
      <c r="G94" s="549"/>
      <c r="H94" s="356"/>
      <c r="I94" s="189"/>
      <c r="J94" s="142"/>
      <c r="K94" s="146"/>
      <c r="L94" s="147"/>
    </row>
    <row r="95" spans="1:12" ht="13.95" customHeight="1" x14ac:dyDescent="0.25">
      <c r="A95" s="51"/>
      <c r="B95" s="145"/>
      <c r="C95" s="191" t="s">
        <v>2259</v>
      </c>
      <c r="D95" s="425"/>
      <c r="E95" s="356"/>
      <c r="F95" s="628"/>
      <c r="G95" s="549"/>
      <c r="H95" s="356"/>
      <c r="I95" s="189"/>
      <c r="J95" s="142"/>
      <c r="K95" s="146"/>
      <c r="L95" s="147"/>
    </row>
    <row r="96" spans="1:12" ht="13.95" customHeight="1" x14ac:dyDescent="0.25">
      <c r="A96" s="51"/>
      <c r="B96" s="145"/>
      <c r="C96" s="191" t="s">
        <v>2260</v>
      </c>
      <c r="D96" s="425"/>
      <c r="E96" s="356"/>
      <c r="F96" s="628"/>
      <c r="G96" s="549"/>
      <c r="H96" s="356"/>
      <c r="I96" s="189"/>
      <c r="J96" s="142"/>
      <c r="K96" s="146"/>
      <c r="L96" s="147"/>
    </row>
    <row r="97" spans="1:12" ht="13.95" customHeight="1" x14ac:dyDescent="0.25">
      <c r="A97" s="51"/>
      <c r="B97" s="145"/>
      <c r="C97" s="191" t="s">
        <v>2261</v>
      </c>
      <c r="D97" s="425"/>
      <c r="E97" s="356"/>
      <c r="F97" s="628"/>
      <c r="G97" s="549"/>
      <c r="H97" s="356"/>
      <c r="I97" s="189"/>
      <c r="J97" s="142"/>
      <c r="K97" s="146"/>
      <c r="L97" s="147"/>
    </row>
    <row r="98" spans="1:12" ht="13.95" customHeight="1" x14ac:dyDescent="0.25">
      <c r="A98" s="51"/>
      <c r="B98" s="145"/>
      <c r="C98" s="191" t="s">
        <v>111</v>
      </c>
      <c r="D98" s="425"/>
      <c r="E98" s="356"/>
      <c r="F98" s="628"/>
      <c r="G98" s="549"/>
      <c r="H98" s="356"/>
      <c r="I98" s="189"/>
      <c r="J98" s="142"/>
      <c r="K98" s="146"/>
      <c r="L98" s="147"/>
    </row>
    <row r="99" spans="1:12" ht="13.95" customHeight="1" x14ac:dyDescent="0.25">
      <c r="A99" s="51"/>
      <c r="B99" s="145"/>
      <c r="C99" s="191" t="s">
        <v>112</v>
      </c>
      <c r="D99" s="425"/>
      <c r="E99" s="356"/>
      <c r="F99" s="628"/>
      <c r="G99" s="549"/>
      <c r="H99" s="356"/>
      <c r="I99" s="189"/>
      <c r="J99" s="142"/>
      <c r="K99" s="146"/>
      <c r="L99" s="147"/>
    </row>
    <row r="100" spans="1:12" ht="13.95" customHeight="1" x14ac:dyDescent="0.25">
      <c r="A100" s="51"/>
      <c r="B100" s="145"/>
      <c r="C100" s="191" t="s">
        <v>113</v>
      </c>
      <c r="D100" s="425"/>
      <c r="E100" s="356"/>
      <c r="F100" s="628"/>
      <c r="G100" s="549"/>
      <c r="H100" s="356"/>
      <c r="I100" s="189"/>
      <c r="J100" s="142"/>
      <c r="K100" s="146"/>
      <c r="L100" s="147"/>
    </row>
    <row r="101" spans="1:12" ht="13.95" customHeight="1" x14ac:dyDescent="0.25">
      <c r="A101" s="51"/>
      <c r="B101" s="145"/>
      <c r="C101" s="191" t="s">
        <v>114</v>
      </c>
      <c r="D101" s="425"/>
      <c r="E101" s="356"/>
      <c r="F101" s="628"/>
      <c r="G101" s="549"/>
      <c r="H101" s="356"/>
      <c r="I101" s="189"/>
      <c r="J101" s="142"/>
      <c r="K101" s="146"/>
      <c r="L101" s="147"/>
    </row>
    <row r="102" spans="1:12" ht="13.95" customHeight="1" x14ac:dyDescent="0.25">
      <c r="A102" s="51"/>
      <c r="B102" s="145"/>
      <c r="C102" s="191" t="s">
        <v>115</v>
      </c>
      <c r="D102" s="425"/>
      <c r="E102" s="356"/>
      <c r="F102" s="628"/>
      <c r="G102" s="549"/>
      <c r="H102" s="356"/>
      <c r="I102" s="189"/>
      <c r="J102" s="142"/>
      <c r="K102" s="146"/>
      <c r="L102" s="147"/>
    </row>
    <row r="103" spans="1:12" ht="13.95" customHeight="1" x14ac:dyDescent="0.25">
      <c r="A103" s="51"/>
      <c r="B103" s="145"/>
      <c r="C103" s="191" t="s">
        <v>116</v>
      </c>
      <c r="D103" s="425"/>
      <c r="E103" s="356"/>
      <c r="F103" s="628"/>
      <c r="G103" s="549"/>
      <c r="H103" s="356"/>
      <c r="I103" s="189"/>
      <c r="J103" s="142"/>
      <c r="K103" s="146"/>
      <c r="L103" s="147"/>
    </row>
    <row r="104" spans="1:12" ht="13.95" customHeight="1" x14ac:dyDescent="0.25">
      <c r="A104" s="51"/>
      <c r="B104" s="145"/>
      <c r="C104" s="191" t="s">
        <v>117</v>
      </c>
      <c r="D104" s="425"/>
      <c r="E104" s="356"/>
      <c r="F104" s="628"/>
      <c r="G104" s="549"/>
      <c r="H104" s="356"/>
      <c r="I104" s="189"/>
      <c r="J104" s="142"/>
      <c r="K104" s="146"/>
      <c r="L104" s="147"/>
    </row>
    <row r="105" spans="1:12" ht="13.95" customHeight="1" x14ac:dyDescent="0.25">
      <c r="A105" s="51"/>
      <c r="B105" s="145"/>
      <c r="C105" s="191" t="s">
        <v>118</v>
      </c>
      <c r="D105" s="425"/>
      <c r="E105" s="356"/>
      <c r="F105" s="628"/>
      <c r="G105" s="549"/>
      <c r="H105" s="356"/>
      <c r="I105" s="189"/>
      <c r="J105" s="142"/>
      <c r="K105" s="146"/>
      <c r="L105" s="147"/>
    </row>
    <row r="106" spans="1:12" ht="13.95" customHeight="1" x14ac:dyDescent="0.25">
      <c r="A106" s="51"/>
      <c r="B106" s="145"/>
      <c r="C106" s="191" t="s">
        <v>866</v>
      </c>
      <c r="D106" s="425"/>
      <c r="E106" s="356"/>
      <c r="F106" s="628"/>
      <c r="G106" s="549"/>
      <c r="H106" s="356"/>
      <c r="I106" s="189"/>
      <c r="J106" s="142"/>
      <c r="K106" s="146"/>
      <c r="L106" s="147"/>
    </row>
    <row r="107" spans="1:12" ht="13.95" customHeight="1" x14ac:dyDescent="0.25">
      <c r="A107" s="51"/>
      <c r="B107" s="145"/>
      <c r="C107" s="191" t="s">
        <v>119</v>
      </c>
      <c r="D107" s="425"/>
      <c r="E107" s="356"/>
      <c r="F107" s="628"/>
      <c r="G107" s="549"/>
      <c r="H107" s="356"/>
      <c r="I107" s="189"/>
      <c r="J107" s="142"/>
      <c r="K107" s="146"/>
      <c r="L107" s="147"/>
    </row>
    <row r="108" spans="1:12" ht="13.95" customHeight="1" x14ac:dyDescent="0.25">
      <c r="A108" s="51"/>
      <c r="B108" s="145"/>
      <c r="C108" s="191" t="s">
        <v>120</v>
      </c>
      <c r="D108" s="425"/>
      <c r="E108" s="356"/>
      <c r="F108" s="628"/>
      <c r="G108" s="549"/>
      <c r="H108" s="356"/>
      <c r="I108" s="189"/>
      <c r="J108" s="142"/>
      <c r="K108" s="146"/>
      <c r="L108" s="147"/>
    </row>
    <row r="109" spans="1:12" ht="13.95" customHeight="1" x14ac:dyDescent="0.25">
      <c r="A109" s="51"/>
      <c r="B109" s="145"/>
      <c r="C109" s="191" t="s">
        <v>121</v>
      </c>
      <c r="D109" s="425"/>
      <c r="E109" s="356"/>
      <c r="F109" s="628"/>
      <c r="G109" s="549"/>
      <c r="H109" s="356"/>
      <c r="I109" s="189"/>
      <c r="J109" s="142"/>
      <c r="K109" s="146"/>
      <c r="L109" s="147"/>
    </row>
    <row r="110" spans="1:12" ht="13.95" customHeight="1" x14ac:dyDescent="0.25">
      <c r="A110" s="51"/>
      <c r="B110" s="145"/>
      <c r="C110" s="191" t="s">
        <v>122</v>
      </c>
      <c r="D110" s="425"/>
      <c r="E110" s="356"/>
      <c r="F110" s="628"/>
      <c r="G110" s="549"/>
      <c r="H110" s="356"/>
      <c r="I110" s="189"/>
      <c r="J110" s="142"/>
      <c r="K110" s="146"/>
      <c r="L110" s="147"/>
    </row>
    <row r="111" spans="1:12" ht="13.95" customHeight="1" x14ac:dyDescent="0.25">
      <c r="A111" s="51"/>
      <c r="B111" s="145"/>
      <c r="C111" s="191" t="s">
        <v>123</v>
      </c>
      <c r="D111" s="425"/>
      <c r="E111" s="356"/>
      <c r="F111" s="628"/>
      <c r="G111" s="549"/>
      <c r="H111" s="356"/>
      <c r="I111" s="189"/>
      <c r="J111" s="142"/>
      <c r="K111" s="146"/>
      <c r="L111" s="147"/>
    </row>
    <row r="112" spans="1:12" ht="13.95" customHeight="1" x14ac:dyDescent="0.25">
      <c r="A112" s="51"/>
      <c r="B112" s="145"/>
      <c r="C112" s="191" t="s">
        <v>124</v>
      </c>
      <c r="D112" s="425"/>
      <c r="E112" s="356"/>
      <c r="F112" s="628"/>
      <c r="G112" s="549"/>
      <c r="H112" s="356"/>
      <c r="I112" s="189"/>
      <c r="J112" s="142"/>
      <c r="K112" s="146"/>
      <c r="L112" s="147"/>
    </row>
    <row r="113" spans="1:12" ht="13.95" customHeight="1" x14ac:dyDescent="0.25">
      <c r="A113" s="51"/>
      <c r="B113" s="145"/>
      <c r="C113" s="191" t="s">
        <v>125</v>
      </c>
      <c r="D113" s="425"/>
      <c r="E113" s="356"/>
      <c r="F113" s="628"/>
      <c r="G113" s="549"/>
      <c r="H113" s="356"/>
      <c r="I113" s="189"/>
      <c r="J113" s="142"/>
      <c r="K113" s="146"/>
      <c r="L113" s="147"/>
    </row>
    <row r="114" spans="1:12" ht="13.95" customHeight="1" x14ac:dyDescent="0.25">
      <c r="A114" s="51"/>
      <c r="B114" s="145"/>
      <c r="C114" s="191" t="s">
        <v>867</v>
      </c>
      <c r="D114" s="425"/>
      <c r="E114" s="356"/>
      <c r="F114" s="628"/>
      <c r="G114" s="549"/>
      <c r="H114" s="356"/>
      <c r="I114" s="189"/>
      <c r="J114" s="142"/>
      <c r="K114" s="146"/>
      <c r="L114" s="147"/>
    </row>
    <row r="115" spans="1:12" ht="13.95" customHeight="1" x14ac:dyDescent="0.25">
      <c r="A115" s="51"/>
      <c r="B115" s="145"/>
      <c r="C115" s="191" t="s">
        <v>868</v>
      </c>
      <c r="D115" s="425"/>
      <c r="E115" s="356"/>
      <c r="F115" s="628"/>
      <c r="G115" s="549"/>
      <c r="H115" s="356"/>
      <c r="I115" s="189"/>
      <c r="J115" s="142"/>
      <c r="K115" s="146"/>
      <c r="L115" s="147"/>
    </row>
    <row r="116" spans="1:12" ht="13.95" customHeight="1" x14ac:dyDescent="0.25">
      <c r="A116" s="51"/>
      <c r="B116" s="145"/>
      <c r="C116" s="191" t="s">
        <v>2262</v>
      </c>
      <c r="D116" s="425"/>
      <c r="E116" s="356"/>
      <c r="F116" s="628"/>
      <c r="G116" s="549"/>
      <c r="H116" s="356"/>
      <c r="I116" s="189"/>
      <c r="J116" s="142"/>
      <c r="K116" s="146"/>
      <c r="L116" s="147"/>
    </row>
    <row r="117" spans="1:12" ht="13.95" customHeight="1" x14ac:dyDescent="0.25">
      <c r="A117" s="51"/>
      <c r="B117" s="145"/>
      <c r="C117" s="191" t="s">
        <v>869</v>
      </c>
      <c r="D117" s="425"/>
      <c r="E117" s="356"/>
      <c r="F117" s="628"/>
      <c r="G117" s="549"/>
      <c r="H117" s="356"/>
      <c r="I117" s="189"/>
      <c r="J117" s="142"/>
      <c r="K117" s="146"/>
      <c r="L117" s="147"/>
    </row>
    <row r="118" spans="1:12" ht="13.95" customHeight="1" x14ac:dyDescent="0.25">
      <c r="A118" s="51"/>
      <c r="B118" s="145"/>
      <c r="C118" s="191" t="s">
        <v>870</v>
      </c>
      <c r="D118" s="425"/>
      <c r="E118" s="356"/>
      <c r="F118" s="628"/>
      <c r="G118" s="549"/>
      <c r="H118" s="356"/>
      <c r="I118" s="189"/>
      <c r="J118" s="142"/>
      <c r="K118" s="146"/>
      <c r="L118" s="147"/>
    </row>
    <row r="119" spans="1:12" ht="13.95" customHeight="1" x14ac:dyDescent="0.25">
      <c r="A119" s="51"/>
      <c r="B119" s="145"/>
      <c r="C119" s="191" t="s">
        <v>871</v>
      </c>
      <c r="D119" s="425"/>
      <c r="E119" s="356"/>
      <c r="F119" s="628"/>
      <c r="G119" s="549"/>
      <c r="H119" s="356"/>
      <c r="I119" s="189"/>
      <c r="J119" s="142"/>
      <c r="K119" s="146"/>
      <c r="L119" s="147"/>
    </row>
    <row r="120" spans="1:12" ht="13.95" customHeight="1" x14ac:dyDescent="0.25">
      <c r="A120" s="51"/>
      <c r="B120" s="145"/>
      <c r="C120" s="191" t="s">
        <v>872</v>
      </c>
      <c r="D120" s="425"/>
      <c r="E120" s="356"/>
      <c r="F120" s="628"/>
      <c r="G120" s="549"/>
      <c r="H120" s="356"/>
      <c r="I120" s="189"/>
      <c r="J120" s="142"/>
      <c r="K120" s="146"/>
      <c r="L120" s="147"/>
    </row>
    <row r="121" spans="1:12" ht="13.95" customHeight="1" x14ac:dyDescent="0.25">
      <c r="A121" s="51"/>
      <c r="B121" s="145"/>
      <c r="C121" s="191" t="s">
        <v>873</v>
      </c>
      <c r="D121" s="425"/>
      <c r="E121" s="356"/>
      <c r="F121" s="628"/>
      <c r="G121" s="549"/>
      <c r="H121" s="356"/>
      <c r="I121" s="189"/>
      <c r="J121" s="142"/>
      <c r="K121" s="146"/>
      <c r="L121" s="147"/>
    </row>
    <row r="122" spans="1:12" ht="13.95" customHeight="1" x14ac:dyDescent="0.25">
      <c r="A122" s="51"/>
      <c r="B122" s="145"/>
      <c r="C122" s="191" t="s">
        <v>874</v>
      </c>
      <c r="D122" s="425"/>
      <c r="E122" s="356"/>
      <c r="F122" s="628"/>
      <c r="G122" s="549"/>
      <c r="H122" s="356"/>
      <c r="I122" s="189"/>
      <c r="J122" s="142"/>
      <c r="K122" s="146"/>
      <c r="L122" s="147"/>
    </row>
    <row r="123" spans="1:12" ht="13.95" customHeight="1" x14ac:dyDescent="0.25">
      <c r="A123" s="51"/>
      <c r="B123" s="145"/>
      <c r="C123" s="191" t="s">
        <v>243</v>
      </c>
      <c r="D123" s="425"/>
      <c r="E123" s="356"/>
      <c r="F123" s="628"/>
      <c r="G123" s="549"/>
      <c r="H123" s="356"/>
      <c r="I123" s="189"/>
      <c r="J123" s="142"/>
      <c r="K123" s="146"/>
      <c r="L123" s="147"/>
    </row>
    <row r="124" spans="1:12" ht="13.95" customHeight="1" x14ac:dyDescent="0.25">
      <c r="A124" s="51"/>
      <c r="B124" s="145"/>
      <c r="C124" s="191" t="s">
        <v>244</v>
      </c>
      <c r="D124" s="425"/>
      <c r="E124" s="356"/>
      <c r="F124" s="628"/>
      <c r="G124" s="549"/>
      <c r="H124" s="356"/>
      <c r="I124" s="189"/>
      <c r="J124" s="142"/>
      <c r="K124" s="146"/>
      <c r="L124" s="147"/>
    </row>
    <row r="125" spans="1:12" ht="13.95" customHeight="1" x14ac:dyDescent="0.25">
      <c r="A125" s="51"/>
      <c r="B125" s="145"/>
      <c r="C125" s="191" t="s">
        <v>245</v>
      </c>
      <c r="D125" s="425"/>
      <c r="E125" s="356"/>
      <c r="F125" s="628"/>
      <c r="G125" s="549"/>
      <c r="H125" s="356"/>
      <c r="I125" s="189"/>
      <c r="J125" s="142"/>
      <c r="K125" s="146"/>
      <c r="L125" s="147"/>
    </row>
    <row r="126" spans="1:12" ht="13.95" customHeight="1" x14ac:dyDescent="0.25">
      <c r="A126" s="51"/>
      <c r="B126" s="145"/>
      <c r="C126" s="191" t="s">
        <v>246</v>
      </c>
      <c r="D126" s="425"/>
      <c r="E126" s="356"/>
      <c r="F126" s="628"/>
      <c r="G126" s="549"/>
      <c r="H126" s="356"/>
      <c r="I126" s="189"/>
      <c r="J126" s="142"/>
      <c r="K126" s="146"/>
      <c r="L126" s="147"/>
    </row>
    <row r="127" spans="1:12" ht="13.95" customHeight="1" x14ac:dyDescent="0.25">
      <c r="A127" s="51"/>
      <c r="B127" s="145"/>
      <c r="C127" s="191" t="s">
        <v>247</v>
      </c>
      <c r="D127" s="425"/>
      <c r="E127" s="356"/>
      <c r="F127" s="628"/>
      <c r="G127" s="549"/>
      <c r="H127" s="356"/>
      <c r="I127" s="189"/>
      <c r="J127" s="142"/>
      <c r="K127" s="146"/>
      <c r="L127" s="147"/>
    </row>
    <row r="128" spans="1:12" ht="13.95" customHeight="1" x14ac:dyDescent="0.25">
      <c r="A128" s="51"/>
      <c r="B128" s="145"/>
      <c r="C128" s="191" t="s">
        <v>248</v>
      </c>
      <c r="D128" s="425"/>
      <c r="E128" s="356"/>
      <c r="F128" s="628"/>
      <c r="G128" s="549"/>
      <c r="H128" s="356"/>
      <c r="I128" s="189"/>
      <c r="J128" s="142"/>
      <c r="K128" s="146"/>
      <c r="L128" s="147"/>
    </row>
    <row r="129" spans="1:12" ht="13.95" customHeight="1" x14ac:dyDescent="0.25">
      <c r="A129" s="51"/>
      <c r="B129" s="145"/>
      <c r="C129" s="191" t="s">
        <v>249</v>
      </c>
      <c r="D129" s="425"/>
      <c r="E129" s="356"/>
      <c r="F129" s="628"/>
      <c r="G129" s="549"/>
      <c r="H129" s="356"/>
      <c r="I129" s="189"/>
      <c r="J129" s="142"/>
      <c r="K129" s="146"/>
      <c r="L129" s="147"/>
    </row>
    <row r="130" spans="1:12" ht="13.95" customHeight="1" x14ac:dyDescent="0.25">
      <c r="A130" s="51"/>
      <c r="B130" s="145"/>
      <c r="C130" s="191" t="s">
        <v>250</v>
      </c>
      <c r="D130" s="425"/>
      <c r="E130" s="356"/>
      <c r="F130" s="628"/>
      <c r="G130" s="549"/>
      <c r="H130" s="356"/>
      <c r="I130" s="189"/>
      <c r="J130" s="142"/>
      <c r="K130" s="146"/>
      <c r="L130" s="147"/>
    </row>
    <row r="131" spans="1:12" ht="13.95" customHeight="1" x14ac:dyDescent="0.25">
      <c r="A131" s="51"/>
      <c r="B131" s="145"/>
      <c r="C131" s="191" t="s">
        <v>251</v>
      </c>
      <c r="D131" s="425"/>
      <c r="E131" s="356"/>
      <c r="F131" s="628"/>
      <c r="G131" s="549"/>
      <c r="H131" s="356"/>
      <c r="I131" s="189"/>
      <c r="J131" s="142"/>
      <c r="K131" s="146"/>
      <c r="L131" s="147"/>
    </row>
    <row r="132" spans="1:12" ht="13.95" customHeight="1" x14ac:dyDescent="0.25">
      <c r="A132" s="51"/>
      <c r="B132" s="145"/>
      <c r="C132" s="191" t="s">
        <v>894</v>
      </c>
      <c r="D132" s="425"/>
      <c r="E132" s="356"/>
      <c r="F132" s="628"/>
      <c r="G132" s="549"/>
      <c r="H132" s="356"/>
      <c r="I132" s="189"/>
      <c r="J132" s="142"/>
      <c r="K132" s="146"/>
      <c r="L132" s="147"/>
    </row>
    <row r="133" spans="1:12" ht="13.95" customHeight="1" x14ac:dyDescent="0.25">
      <c r="A133" s="51"/>
      <c r="B133" s="145"/>
      <c r="C133" s="191" t="s">
        <v>2263</v>
      </c>
      <c r="D133" s="425"/>
      <c r="E133" s="356"/>
      <c r="F133" s="628"/>
      <c r="G133" s="549"/>
      <c r="H133" s="356"/>
      <c r="I133" s="189"/>
      <c r="J133" s="142"/>
      <c r="K133" s="146"/>
      <c r="L133" s="147"/>
    </row>
    <row r="134" spans="1:12" ht="13.95" customHeight="1" x14ac:dyDescent="0.25">
      <c r="A134" s="51"/>
      <c r="B134" s="145"/>
      <c r="C134" s="191" t="s">
        <v>252</v>
      </c>
      <c r="D134" s="425"/>
      <c r="E134" s="356"/>
      <c r="F134" s="628"/>
      <c r="G134" s="549"/>
      <c r="H134" s="356"/>
      <c r="I134" s="189"/>
      <c r="J134" s="142"/>
      <c r="K134" s="146"/>
      <c r="L134" s="147"/>
    </row>
    <row r="135" spans="1:12" ht="13.95" customHeight="1" x14ac:dyDescent="0.25">
      <c r="A135" s="51"/>
      <c r="B135" s="145"/>
      <c r="C135" s="191" t="s">
        <v>253</v>
      </c>
      <c r="D135" s="425"/>
      <c r="E135" s="356"/>
      <c r="F135" s="628"/>
      <c r="G135" s="549"/>
      <c r="H135" s="356"/>
      <c r="I135" s="189"/>
      <c r="J135" s="142"/>
      <c r="K135" s="146"/>
      <c r="L135" s="147"/>
    </row>
    <row r="136" spans="1:12" ht="13.95" customHeight="1" x14ac:dyDescent="0.25">
      <c r="A136" s="51"/>
      <c r="B136" s="145"/>
      <c r="C136" s="191" t="s">
        <v>254</v>
      </c>
      <c r="D136" s="425"/>
      <c r="E136" s="356"/>
      <c r="F136" s="628"/>
      <c r="G136" s="549"/>
      <c r="H136" s="356"/>
      <c r="I136" s="189"/>
      <c r="J136" s="142"/>
      <c r="K136" s="146"/>
      <c r="L136" s="147"/>
    </row>
    <row r="137" spans="1:12" ht="13.95" customHeight="1" x14ac:dyDescent="0.25">
      <c r="A137" s="51"/>
      <c r="B137" s="145"/>
      <c r="C137" s="191" t="s">
        <v>895</v>
      </c>
      <c r="D137" s="425"/>
      <c r="E137" s="356"/>
      <c r="F137" s="628"/>
      <c r="G137" s="549"/>
      <c r="H137" s="356"/>
      <c r="I137" s="189"/>
      <c r="J137" s="142"/>
      <c r="K137" s="146"/>
      <c r="L137" s="147"/>
    </row>
    <row r="138" spans="1:12" ht="13.95" customHeight="1" x14ac:dyDescent="0.25">
      <c r="A138" s="51"/>
      <c r="B138" s="145"/>
      <c r="C138" s="191" t="s">
        <v>896</v>
      </c>
      <c r="D138" s="425"/>
      <c r="E138" s="356"/>
      <c r="F138" s="628"/>
      <c r="G138" s="549"/>
      <c r="H138" s="356"/>
      <c r="I138" s="189"/>
      <c r="J138" s="142"/>
      <c r="K138" s="146"/>
      <c r="L138" s="147"/>
    </row>
    <row r="139" spans="1:12" ht="13.95" customHeight="1" x14ac:dyDescent="0.25">
      <c r="A139" s="51"/>
      <c r="B139" s="145"/>
      <c r="C139" s="191" t="s">
        <v>897</v>
      </c>
      <c r="D139" s="425"/>
      <c r="E139" s="356"/>
      <c r="F139" s="628"/>
      <c r="G139" s="549"/>
      <c r="H139" s="356"/>
      <c r="I139" s="189"/>
      <c r="J139" s="142"/>
      <c r="K139" s="146"/>
      <c r="L139" s="147"/>
    </row>
    <row r="140" spans="1:12" ht="13.95" customHeight="1" x14ac:dyDescent="0.25">
      <c r="A140" s="51"/>
      <c r="B140" s="145"/>
      <c r="C140" s="191" t="s">
        <v>898</v>
      </c>
      <c r="D140" s="425"/>
      <c r="E140" s="356"/>
      <c r="F140" s="628"/>
      <c r="G140" s="549"/>
      <c r="H140" s="356"/>
      <c r="I140" s="189"/>
      <c r="J140" s="142"/>
      <c r="K140" s="146"/>
      <c r="L140" s="147"/>
    </row>
    <row r="141" spans="1:12" ht="13.95" customHeight="1" x14ac:dyDescent="0.25">
      <c r="A141" s="51"/>
      <c r="B141" s="145"/>
      <c r="C141" s="191" t="s">
        <v>899</v>
      </c>
      <c r="D141" s="425"/>
      <c r="E141" s="356"/>
      <c r="F141" s="628"/>
      <c r="G141" s="549"/>
      <c r="H141" s="356"/>
      <c r="I141" s="189"/>
      <c r="J141" s="142"/>
      <c r="K141" s="146"/>
      <c r="L141" s="147"/>
    </row>
    <row r="142" spans="1:12" ht="13.95" customHeight="1" x14ac:dyDescent="0.25">
      <c r="A142" s="51"/>
      <c r="B142" s="145"/>
      <c r="C142" s="191" t="s">
        <v>900</v>
      </c>
      <c r="D142" s="425"/>
      <c r="E142" s="356"/>
      <c r="F142" s="628"/>
      <c r="G142" s="549"/>
      <c r="H142" s="356"/>
      <c r="I142" s="189"/>
      <c r="J142" s="142"/>
      <c r="K142" s="146"/>
      <c r="L142" s="147"/>
    </row>
    <row r="143" spans="1:12" ht="13.95" customHeight="1" x14ac:dyDescent="0.25">
      <c r="A143" s="51"/>
      <c r="B143" s="145"/>
      <c r="C143" s="191" t="s">
        <v>901</v>
      </c>
      <c r="D143" s="425"/>
      <c r="E143" s="356"/>
      <c r="F143" s="628"/>
      <c r="G143" s="549"/>
      <c r="H143" s="356"/>
      <c r="I143" s="189"/>
      <c r="J143" s="142"/>
      <c r="K143" s="146"/>
      <c r="L143" s="147"/>
    </row>
    <row r="144" spans="1:12" ht="13.95" customHeight="1" x14ac:dyDescent="0.25">
      <c r="A144" s="51"/>
      <c r="B144" s="145"/>
      <c r="C144" s="191" t="s">
        <v>902</v>
      </c>
      <c r="D144" s="425"/>
      <c r="E144" s="356"/>
      <c r="F144" s="628"/>
      <c r="G144" s="549"/>
      <c r="H144" s="356"/>
      <c r="I144" s="189"/>
      <c r="J144" s="142"/>
      <c r="K144" s="146"/>
      <c r="L144" s="147"/>
    </row>
    <row r="145" spans="1:12" ht="13.95" customHeight="1" x14ac:dyDescent="0.25">
      <c r="A145" s="51"/>
      <c r="B145" s="145"/>
      <c r="C145" s="191" t="s">
        <v>903</v>
      </c>
      <c r="D145" s="425"/>
      <c r="E145" s="356"/>
      <c r="F145" s="628"/>
      <c r="G145" s="549"/>
      <c r="H145" s="356"/>
      <c r="I145" s="189"/>
      <c r="J145" s="142"/>
      <c r="K145" s="146"/>
      <c r="L145" s="147"/>
    </row>
    <row r="146" spans="1:12" ht="13.95" customHeight="1" x14ac:dyDescent="0.25">
      <c r="A146" s="51"/>
      <c r="B146" s="145"/>
      <c r="C146" s="191" t="s">
        <v>255</v>
      </c>
      <c r="D146" s="425"/>
      <c r="E146" s="356"/>
      <c r="F146" s="628"/>
      <c r="G146" s="549"/>
      <c r="H146" s="356"/>
      <c r="I146" s="189"/>
      <c r="J146" s="142"/>
      <c r="K146" s="146"/>
      <c r="L146" s="147"/>
    </row>
    <row r="147" spans="1:12" ht="13.95" customHeight="1" x14ac:dyDescent="0.25">
      <c r="A147" s="51"/>
      <c r="B147" s="145"/>
      <c r="C147" s="191" t="s">
        <v>256</v>
      </c>
      <c r="D147" s="425"/>
      <c r="E147" s="356"/>
      <c r="F147" s="628"/>
      <c r="G147" s="549"/>
      <c r="H147" s="356"/>
      <c r="I147" s="189"/>
      <c r="J147" s="142"/>
      <c r="K147" s="146"/>
      <c r="L147" s="147"/>
    </row>
    <row r="148" spans="1:12" ht="13.95" customHeight="1" x14ac:dyDescent="0.25">
      <c r="A148" s="51"/>
      <c r="B148" s="145"/>
      <c r="C148" s="191" t="s">
        <v>257</v>
      </c>
      <c r="D148" s="425"/>
      <c r="E148" s="356"/>
      <c r="F148" s="628"/>
      <c r="G148" s="549"/>
      <c r="H148" s="356"/>
      <c r="I148" s="189"/>
      <c r="J148" s="142"/>
      <c r="K148" s="146"/>
      <c r="L148" s="147"/>
    </row>
    <row r="149" spans="1:12" ht="13.95" customHeight="1" x14ac:dyDescent="0.25">
      <c r="A149" s="51"/>
      <c r="B149" s="145"/>
      <c r="C149" s="191" t="s">
        <v>258</v>
      </c>
      <c r="D149" s="425"/>
      <c r="E149" s="356"/>
      <c r="F149" s="628"/>
      <c r="G149" s="549"/>
      <c r="H149" s="356"/>
      <c r="I149" s="189"/>
      <c r="J149" s="142"/>
      <c r="K149" s="146"/>
      <c r="L149" s="147"/>
    </row>
    <row r="150" spans="1:12" ht="13.95" customHeight="1" x14ac:dyDescent="0.25">
      <c r="A150" s="51"/>
      <c r="B150" s="145"/>
      <c r="C150" s="191" t="s">
        <v>904</v>
      </c>
      <c r="D150" s="425"/>
      <c r="E150" s="356"/>
      <c r="F150" s="628"/>
      <c r="G150" s="549"/>
      <c r="H150" s="356"/>
      <c r="I150" s="189"/>
      <c r="J150" s="142"/>
      <c r="K150" s="146"/>
      <c r="L150" s="147"/>
    </row>
    <row r="151" spans="1:12" ht="13.95" customHeight="1" x14ac:dyDescent="0.25">
      <c r="A151" s="51"/>
      <c r="B151" s="145"/>
      <c r="C151" s="191" t="s">
        <v>905</v>
      </c>
      <c r="D151" s="425"/>
      <c r="E151" s="356"/>
      <c r="F151" s="628"/>
      <c r="G151" s="549"/>
      <c r="H151" s="356"/>
      <c r="I151" s="189"/>
      <c r="J151" s="142"/>
      <c r="K151" s="146"/>
      <c r="L151" s="147"/>
    </row>
    <row r="152" spans="1:12" ht="13.95" customHeight="1" x14ac:dyDescent="0.25">
      <c r="A152" s="51"/>
      <c r="B152" s="145"/>
      <c r="C152" s="191" t="s">
        <v>906</v>
      </c>
      <c r="D152" s="425"/>
      <c r="E152" s="356"/>
      <c r="F152" s="628"/>
      <c r="G152" s="549"/>
      <c r="H152" s="356"/>
      <c r="I152" s="189"/>
      <c r="J152" s="142"/>
      <c r="K152" s="146"/>
      <c r="L152" s="147"/>
    </row>
    <row r="153" spans="1:12" ht="13.95" customHeight="1" x14ac:dyDescent="0.25">
      <c r="A153" s="51"/>
      <c r="B153" s="145"/>
      <c r="C153" s="191" t="s">
        <v>907</v>
      </c>
      <c r="D153" s="425"/>
      <c r="E153" s="356"/>
      <c r="F153" s="628"/>
      <c r="G153" s="549"/>
      <c r="H153" s="356"/>
      <c r="I153" s="189"/>
      <c r="J153" s="142"/>
      <c r="K153" s="146"/>
      <c r="L153" s="147"/>
    </row>
    <row r="154" spans="1:12" ht="13.95" customHeight="1" x14ac:dyDescent="0.25">
      <c r="A154" s="51"/>
      <c r="B154" s="145"/>
      <c r="C154" s="191" t="s">
        <v>908</v>
      </c>
      <c r="D154" s="425"/>
      <c r="E154" s="356"/>
      <c r="F154" s="628"/>
      <c r="G154" s="549"/>
      <c r="H154" s="356"/>
      <c r="I154" s="189"/>
      <c r="J154" s="142"/>
      <c r="K154" s="146"/>
      <c r="L154" s="147"/>
    </row>
    <row r="155" spans="1:12" ht="13.95" customHeight="1" x14ac:dyDescent="0.25">
      <c r="A155" s="51"/>
      <c r="B155" s="145"/>
      <c r="C155" s="191" t="s">
        <v>909</v>
      </c>
      <c r="D155" s="425"/>
      <c r="E155" s="356"/>
      <c r="F155" s="628"/>
      <c r="G155" s="549"/>
      <c r="H155" s="356"/>
      <c r="I155" s="189"/>
      <c r="J155" s="142"/>
      <c r="K155" s="146"/>
      <c r="L155" s="147"/>
    </row>
    <row r="156" spans="1:12" ht="13.95" customHeight="1" x14ac:dyDescent="0.25">
      <c r="A156" s="51"/>
      <c r="B156" s="145"/>
      <c r="C156" s="191" t="s">
        <v>2264</v>
      </c>
      <c r="D156" s="425"/>
      <c r="E156" s="356"/>
      <c r="F156" s="628"/>
      <c r="G156" s="549"/>
      <c r="H156" s="356"/>
      <c r="I156" s="189"/>
      <c r="J156" s="142"/>
      <c r="K156" s="146"/>
      <c r="L156" s="147"/>
    </row>
    <row r="157" spans="1:12" ht="13.95" customHeight="1" x14ac:dyDescent="0.25">
      <c r="A157" s="51"/>
      <c r="B157" s="145"/>
      <c r="C157" s="191" t="s">
        <v>2265</v>
      </c>
      <c r="D157" s="425"/>
      <c r="E157" s="356"/>
      <c r="F157" s="628"/>
      <c r="G157" s="549"/>
      <c r="H157" s="356"/>
      <c r="I157" s="189"/>
      <c r="J157" s="142"/>
      <c r="K157" s="146"/>
      <c r="L157" s="147"/>
    </row>
    <row r="158" spans="1:12" ht="13.95" customHeight="1" x14ac:dyDescent="0.25">
      <c r="A158" s="51"/>
      <c r="B158" s="145"/>
      <c r="C158" s="191" t="s">
        <v>2266</v>
      </c>
      <c r="D158" s="425"/>
      <c r="E158" s="356"/>
      <c r="F158" s="628"/>
      <c r="G158" s="549"/>
      <c r="H158" s="356"/>
      <c r="I158" s="189"/>
      <c r="J158" s="142"/>
      <c r="K158" s="146"/>
      <c r="L158" s="147"/>
    </row>
    <row r="159" spans="1:12" ht="13.95" customHeight="1" x14ac:dyDescent="0.25">
      <c r="A159" s="51"/>
      <c r="B159" s="145"/>
      <c r="C159" s="191" t="s">
        <v>259</v>
      </c>
      <c r="D159" s="425"/>
      <c r="E159" s="356"/>
      <c r="F159" s="628"/>
      <c r="G159" s="549"/>
      <c r="H159" s="356"/>
      <c r="I159" s="189"/>
      <c r="J159" s="142"/>
      <c r="K159" s="146"/>
      <c r="L159" s="147"/>
    </row>
    <row r="160" spans="1:12" ht="13.95" customHeight="1" x14ac:dyDescent="0.25">
      <c r="A160" s="51"/>
      <c r="B160" s="145"/>
      <c r="C160" s="191" t="s">
        <v>260</v>
      </c>
      <c r="D160" s="425"/>
      <c r="E160" s="356"/>
      <c r="F160" s="628"/>
      <c r="G160" s="549"/>
      <c r="H160" s="356"/>
      <c r="I160" s="189"/>
      <c r="J160" s="142"/>
      <c r="K160" s="146"/>
      <c r="L160" s="147"/>
    </row>
    <row r="161" spans="1:12" ht="13.95" customHeight="1" x14ac:dyDescent="0.25">
      <c r="A161" s="51"/>
      <c r="B161" s="145"/>
      <c r="C161" s="191" t="s">
        <v>261</v>
      </c>
      <c r="D161" s="425"/>
      <c r="E161" s="356"/>
      <c r="F161" s="628"/>
      <c r="G161" s="549"/>
      <c r="H161" s="356"/>
      <c r="I161" s="189"/>
      <c r="J161" s="142"/>
      <c r="K161" s="146"/>
      <c r="L161" s="147"/>
    </row>
    <row r="162" spans="1:12" ht="13.95" customHeight="1" x14ac:dyDescent="0.25">
      <c r="A162" s="51"/>
      <c r="B162" s="145"/>
      <c r="C162" s="191" t="s">
        <v>262</v>
      </c>
      <c r="D162" s="425"/>
      <c r="E162" s="356"/>
      <c r="F162" s="628"/>
      <c r="G162" s="549"/>
      <c r="H162" s="356"/>
      <c r="I162" s="189"/>
      <c r="J162" s="142"/>
      <c r="K162" s="146"/>
      <c r="L162" s="147"/>
    </row>
    <row r="163" spans="1:12" ht="13.95" customHeight="1" x14ac:dyDescent="0.25">
      <c r="A163" s="51"/>
      <c r="B163" s="145"/>
      <c r="C163" s="191" t="s">
        <v>263</v>
      </c>
      <c r="D163" s="425"/>
      <c r="E163" s="356"/>
      <c r="F163" s="628"/>
      <c r="G163" s="549"/>
      <c r="H163" s="356"/>
      <c r="I163" s="189"/>
      <c r="J163" s="142"/>
      <c r="K163" s="146"/>
      <c r="L163" s="147"/>
    </row>
    <row r="164" spans="1:12" ht="13.95" customHeight="1" x14ac:dyDescent="0.25">
      <c r="A164" s="51"/>
      <c r="B164" s="145"/>
      <c r="C164" s="191" t="s">
        <v>264</v>
      </c>
      <c r="D164" s="425"/>
      <c r="E164" s="356"/>
      <c r="F164" s="628"/>
      <c r="G164" s="549"/>
      <c r="H164" s="356"/>
      <c r="I164" s="189"/>
      <c r="J164" s="142"/>
      <c r="K164" s="146"/>
      <c r="L164" s="147"/>
    </row>
    <row r="165" spans="1:12" ht="13.95" customHeight="1" x14ac:dyDescent="0.25">
      <c r="A165" s="51"/>
      <c r="B165" s="145"/>
      <c r="C165" s="191" t="s">
        <v>265</v>
      </c>
      <c r="D165" s="425"/>
      <c r="E165" s="356"/>
      <c r="F165" s="628"/>
      <c r="G165" s="549"/>
      <c r="H165" s="356"/>
      <c r="I165" s="189"/>
      <c r="J165" s="142"/>
      <c r="K165" s="146"/>
      <c r="L165" s="147"/>
    </row>
    <row r="166" spans="1:12" ht="13.95" customHeight="1" x14ac:dyDescent="0.25">
      <c r="A166" s="51"/>
      <c r="B166" s="145"/>
      <c r="C166" s="191" t="s">
        <v>266</v>
      </c>
      <c r="D166" s="425"/>
      <c r="E166" s="356"/>
      <c r="F166" s="628"/>
      <c r="G166" s="549"/>
      <c r="H166" s="356"/>
      <c r="I166" s="189"/>
      <c r="J166" s="142"/>
      <c r="K166" s="146"/>
      <c r="L166" s="147"/>
    </row>
    <row r="167" spans="1:12" ht="13.95" customHeight="1" x14ac:dyDescent="0.25">
      <c r="A167" s="51"/>
      <c r="B167" s="145"/>
      <c r="C167" s="191" t="s">
        <v>267</v>
      </c>
      <c r="D167" s="425"/>
      <c r="E167" s="356"/>
      <c r="F167" s="628"/>
      <c r="G167" s="549"/>
      <c r="H167" s="356"/>
      <c r="I167" s="189"/>
      <c r="J167" s="142"/>
      <c r="K167" s="146"/>
      <c r="L167" s="147"/>
    </row>
    <row r="168" spans="1:12" ht="13.95" customHeight="1" x14ac:dyDescent="0.25">
      <c r="A168" s="51"/>
      <c r="B168" s="145"/>
      <c r="C168" s="191" t="s">
        <v>268</v>
      </c>
      <c r="D168" s="425"/>
      <c r="E168" s="356"/>
      <c r="F168" s="628"/>
      <c r="G168" s="549"/>
      <c r="H168" s="356"/>
      <c r="I168" s="189"/>
      <c r="J168" s="142"/>
      <c r="K168" s="146"/>
      <c r="L168" s="147"/>
    </row>
    <row r="169" spans="1:12" ht="13.95" customHeight="1" x14ac:dyDescent="0.25">
      <c r="A169" s="51"/>
      <c r="B169" s="145"/>
      <c r="C169" s="191" t="s">
        <v>269</v>
      </c>
      <c r="D169" s="425"/>
      <c r="E169" s="356"/>
      <c r="F169" s="628"/>
      <c r="G169" s="549"/>
      <c r="H169" s="356"/>
      <c r="I169" s="189"/>
      <c r="J169" s="142"/>
      <c r="K169" s="146"/>
      <c r="L169" s="147"/>
    </row>
    <row r="170" spans="1:12" ht="13.95" customHeight="1" x14ac:dyDescent="0.25">
      <c r="A170" s="51"/>
      <c r="B170" s="145"/>
      <c r="C170" s="191" t="s">
        <v>270</v>
      </c>
      <c r="D170" s="425"/>
      <c r="E170" s="356"/>
      <c r="F170" s="628"/>
      <c r="G170" s="549"/>
      <c r="H170" s="356"/>
      <c r="I170" s="189"/>
      <c r="J170" s="142"/>
      <c r="K170" s="146"/>
      <c r="L170" s="147"/>
    </row>
    <row r="171" spans="1:12" ht="13.95" customHeight="1" x14ac:dyDescent="0.25">
      <c r="A171" s="51"/>
      <c r="B171" s="145"/>
      <c r="C171" s="191" t="s">
        <v>271</v>
      </c>
      <c r="D171" s="425"/>
      <c r="E171" s="356"/>
      <c r="F171" s="628"/>
      <c r="G171" s="549"/>
      <c r="H171" s="356"/>
      <c r="I171" s="189"/>
      <c r="J171" s="142"/>
      <c r="K171" s="146"/>
      <c r="L171" s="147"/>
    </row>
    <row r="172" spans="1:12" ht="13.95" customHeight="1" x14ac:dyDescent="0.25">
      <c r="A172" s="51"/>
      <c r="B172" s="145"/>
      <c r="C172" s="191" t="s">
        <v>272</v>
      </c>
      <c r="D172" s="425"/>
      <c r="E172" s="356"/>
      <c r="F172" s="628"/>
      <c r="G172" s="549"/>
      <c r="H172" s="356"/>
      <c r="I172" s="189"/>
      <c r="J172" s="142"/>
      <c r="K172" s="146"/>
      <c r="L172" s="147"/>
    </row>
    <row r="173" spans="1:12" ht="13.95" customHeight="1" x14ac:dyDescent="0.25">
      <c r="A173" s="51"/>
      <c r="B173" s="145"/>
      <c r="C173" s="191" t="s">
        <v>273</v>
      </c>
      <c r="D173" s="425"/>
      <c r="E173" s="356"/>
      <c r="F173" s="628"/>
      <c r="G173" s="549"/>
      <c r="H173" s="356"/>
      <c r="I173" s="189"/>
      <c r="J173" s="142"/>
      <c r="K173" s="146"/>
      <c r="L173" s="147"/>
    </row>
    <row r="174" spans="1:12" ht="13.95" customHeight="1" x14ac:dyDescent="0.25">
      <c r="A174" s="51"/>
      <c r="B174" s="145"/>
      <c r="C174" s="191" t="s">
        <v>910</v>
      </c>
      <c r="D174" s="425"/>
      <c r="E174" s="356"/>
      <c r="F174" s="628"/>
      <c r="G174" s="549"/>
      <c r="H174" s="356"/>
      <c r="I174" s="189"/>
      <c r="J174" s="142"/>
      <c r="K174" s="146"/>
      <c r="L174" s="147"/>
    </row>
    <row r="175" spans="1:12" ht="13.95" customHeight="1" x14ac:dyDescent="0.25">
      <c r="A175" s="51"/>
      <c r="B175" s="145"/>
      <c r="C175" s="191" t="s">
        <v>911</v>
      </c>
      <c r="D175" s="425"/>
      <c r="E175" s="356"/>
      <c r="F175" s="628"/>
      <c r="G175" s="549"/>
      <c r="H175" s="356"/>
      <c r="I175" s="189"/>
      <c r="J175" s="142"/>
      <c r="K175" s="146"/>
      <c r="L175" s="147"/>
    </row>
    <row r="176" spans="1:12" ht="13.95" customHeight="1" x14ac:dyDescent="0.25">
      <c r="A176" s="51"/>
      <c r="B176" s="145"/>
      <c r="C176" s="191" t="s">
        <v>912</v>
      </c>
      <c r="D176" s="425"/>
      <c r="E176" s="356"/>
      <c r="F176" s="628"/>
      <c r="G176" s="549"/>
      <c r="H176" s="356"/>
      <c r="I176" s="189"/>
      <c r="J176" s="142"/>
      <c r="K176" s="146"/>
      <c r="L176" s="147"/>
    </row>
    <row r="177" spans="1:12" ht="13.95" customHeight="1" x14ac:dyDescent="0.25">
      <c r="A177" s="51"/>
      <c r="B177" s="145"/>
      <c r="C177" s="191" t="s">
        <v>913</v>
      </c>
      <c r="D177" s="425"/>
      <c r="E177" s="356"/>
      <c r="F177" s="628"/>
      <c r="G177" s="549"/>
      <c r="H177" s="356"/>
      <c r="I177" s="189"/>
      <c r="J177" s="142"/>
      <c r="K177" s="146"/>
      <c r="L177" s="147"/>
    </row>
    <row r="178" spans="1:12" ht="13.95" customHeight="1" x14ac:dyDescent="0.25">
      <c r="A178" s="51"/>
      <c r="B178" s="145"/>
      <c r="C178" s="191" t="s">
        <v>914</v>
      </c>
      <c r="D178" s="425"/>
      <c r="E178" s="356"/>
      <c r="F178" s="628"/>
      <c r="G178" s="549"/>
      <c r="H178" s="356"/>
      <c r="I178" s="189"/>
      <c r="J178" s="142"/>
      <c r="K178" s="146"/>
      <c r="L178" s="147"/>
    </row>
    <row r="179" spans="1:12" ht="13.95" customHeight="1" x14ac:dyDescent="0.25">
      <c r="A179" s="51"/>
      <c r="B179" s="145"/>
      <c r="C179" s="191" t="s">
        <v>915</v>
      </c>
      <c r="D179" s="425"/>
      <c r="E179" s="356"/>
      <c r="F179" s="628"/>
      <c r="G179" s="549"/>
      <c r="H179" s="356"/>
      <c r="I179" s="189"/>
      <c r="J179" s="142"/>
      <c r="K179" s="146"/>
      <c r="L179" s="147"/>
    </row>
    <row r="180" spans="1:12" ht="13.95" customHeight="1" x14ac:dyDescent="0.25">
      <c r="A180" s="51"/>
      <c r="B180" s="145"/>
      <c r="C180" s="191" t="s">
        <v>916</v>
      </c>
      <c r="D180" s="425"/>
      <c r="E180" s="356"/>
      <c r="F180" s="628"/>
      <c r="G180" s="549"/>
      <c r="H180" s="356"/>
      <c r="I180" s="189"/>
      <c r="J180" s="142"/>
      <c r="K180" s="146"/>
      <c r="L180" s="147"/>
    </row>
    <row r="181" spans="1:12" ht="13.95" customHeight="1" x14ac:dyDescent="0.25">
      <c r="A181" s="51"/>
      <c r="B181" s="145"/>
      <c r="C181" s="191" t="s">
        <v>53</v>
      </c>
      <c r="D181" s="425"/>
      <c r="E181" s="356"/>
      <c r="F181" s="628"/>
      <c r="G181" s="549"/>
      <c r="H181" s="356"/>
      <c r="I181" s="189"/>
      <c r="J181" s="142"/>
      <c r="K181" s="146"/>
      <c r="L181" s="147"/>
    </row>
    <row r="182" spans="1:12" ht="13.95" customHeight="1" x14ac:dyDescent="0.25">
      <c r="A182" s="51"/>
      <c r="B182" s="145"/>
      <c r="C182" s="191" t="s">
        <v>55</v>
      </c>
      <c r="D182" s="425"/>
      <c r="E182" s="356"/>
      <c r="F182" s="628"/>
      <c r="G182" s="549"/>
      <c r="H182" s="356"/>
      <c r="I182" s="189"/>
      <c r="J182" s="142"/>
      <c r="K182" s="146"/>
      <c r="L182" s="147"/>
    </row>
    <row r="183" spans="1:12" ht="13.95" customHeight="1" x14ac:dyDescent="0.25">
      <c r="A183" s="51"/>
      <c r="B183" s="145"/>
      <c r="C183" s="191" t="s">
        <v>56</v>
      </c>
      <c r="D183" s="425"/>
      <c r="E183" s="356"/>
      <c r="F183" s="628"/>
      <c r="G183" s="549"/>
      <c r="H183" s="356"/>
      <c r="I183" s="189"/>
      <c r="J183" s="142"/>
      <c r="K183" s="146"/>
      <c r="L183" s="147"/>
    </row>
    <row r="184" spans="1:12" ht="13.95" customHeight="1" x14ac:dyDescent="0.25">
      <c r="A184" s="51"/>
      <c r="B184" s="145"/>
      <c r="C184" s="191" t="s">
        <v>58</v>
      </c>
      <c r="D184" s="425"/>
      <c r="E184" s="356"/>
      <c r="F184" s="628"/>
      <c r="G184" s="549"/>
      <c r="H184" s="356"/>
      <c r="I184" s="189"/>
      <c r="J184" s="142"/>
      <c r="K184" s="146"/>
      <c r="L184" s="147"/>
    </row>
    <row r="185" spans="1:12" ht="13.95" customHeight="1" x14ac:dyDescent="0.25">
      <c r="A185" s="51"/>
      <c r="B185" s="145"/>
      <c r="C185" s="191" t="s">
        <v>60</v>
      </c>
      <c r="D185" s="425"/>
      <c r="E185" s="356"/>
      <c r="F185" s="628"/>
      <c r="G185" s="549"/>
      <c r="H185" s="356"/>
      <c r="I185" s="189"/>
      <c r="J185" s="142"/>
      <c r="K185" s="146"/>
      <c r="L185" s="147"/>
    </row>
    <row r="186" spans="1:12" ht="13.95" customHeight="1" x14ac:dyDescent="0.25">
      <c r="A186" s="51"/>
      <c r="B186" s="145"/>
      <c r="C186" s="191" t="s">
        <v>62</v>
      </c>
      <c r="D186" s="425"/>
      <c r="E186" s="356"/>
      <c r="F186" s="628"/>
      <c r="G186" s="549"/>
      <c r="H186" s="356"/>
      <c r="I186" s="189"/>
      <c r="J186" s="142"/>
      <c r="K186" s="146"/>
      <c r="L186" s="147"/>
    </row>
    <row r="187" spans="1:12" ht="13.95" customHeight="1" x14ac:dyDescent="0.25">
      <c r="A187" s="51"/>
      <c r="B187" s="145"/>
      <c r="C187" s="191" t="s">
        <v>841</v>
      </c>
      <c r="D187" s="425"/>
      <c r="E187" s="356"/>
      <c r="F187" s="628"/>
      <c r="G187" s="549"/>
      <c r="H187" s="356"/>
      <c r="I187" s="189"/>
      <c r="J187" s="142"/>
      <c r="K187" s="146"/>
      <c r="L187" s="147"/>
    </row>
    <row r="188" spans="1:12" ht="13.95" customHeight="1" x14ac:dyDescent="0.25">
      <c r="A188" s="51"/>
      <c r="B188" s="145"/>
      <c r="C188" s="191" t="s">
        <v>842</v>
      </c>
      <c r="D188" s="425"/>
      <c r="E188" s="356"/>
      <c r="F188" s="628"/>
      <c r="G188" s="549"/>
      <c r="H188" s="356"/>
      <c r="I188" s="189"/>
      <c r="J188" s="142"/>
      <c r="K188" s="146"/>
      <c r="L188" s="147"/>
    </row>
    <row r="189" spans="1:12" ht="13.95" customHeight="1" x14ac:dyDescent="0.25">
      <c r="A189" s="51"/>
      <c r="B189" s="145"/>
      <c r="C189" s="191" t="s">
        <v>64</v>
      </c>
      <c r="D189" s="425"/>
      <c r="E189" s="356"/>
      <c r="F189" s="628"/>
      <c r="G189" s="549"/>
      <c r="H189" s="356"/>
      <c r="I189" s="189"/>
      <c r="J189" s="142"/>
      <c r="K189" s="146"/>
      <c r="L189" s="147"/>
    </row>
    <row r="190" spans="1:12" ht="13.95" customHeight="1" x14ac:dyDescent="0.25">
      <c r="A190" s="51"/>
      <c r="B190" s="145"/>
      <c r="C190" s="191" t="s">
        <v>65</v>
      </c>
      <c r="D190" s="425"/>
      <c r="E190" s="356"/>
      <c r="F190" s="628"/>
      <c r="G190" s="549"/>
      <c r="H190" s="356"/>
      <c r="I190" s="189"/>
      <c r="J190" s="142"/>
      <c r="K190" s="146"/>
      <c r="L190" s="147"/>
    </row>
    <row r="191" spans="1:12" ht="13.95" customHeight="1" x14ac:dyDescent="0.25">
      <c r="A191" s="51"/>
      <c r="B191" s="145"/>
      <c r="C191" s="191" t="s">
        <v>66</v>
      </c>
      <c r="D191" s="425"/>
      <c r="E191" s="356"/>
      <c r="F191" s="628"/>
      <c r="G191" s="549"/>
      <c r="H191" s="356"/>
      <c r="I191" s="189"/>
      <c r="J191" s="142"/>
      <c r="K191" s="146"/>
      <c r="L191" s="147"/>
    </row>
    <row r="192" spans="1:12" ht="13.95" customHeight="1" x14ac:dyDescent="0.25">
      <c r="A192" s="51"/>
      <c r="B192" s="145"/>
      <c r="C192" s="191" t="s">
        <v>67</v>
      </c>
      <c r="D192" s="425"/>
      <c r="E192" s="356"/>
      <c r="F192" s="628"/>
      <c r="G192" s="549"/>
      <c r="H192" s="356"/>
      <c r="I192" s="189"/>
      <c r="J192" s="142"/>
      <c r="K192" s="146"/>
      <c r="L192" s="147"/>
    </row>
    <row r="193" spans="1:12" ht="13.95" customHeight="1" x14ac:dyDescent="0.25">
      <c r="A193" s="51"/>
      <c r="B193" s="145"/>
      <c r="C193" s="191" t="s">
        <v>68</v>
      </c>
      <c r="D193" s="425"/>
      <c r="E193" s="356"/>
      <c r="F193" s="628"/>
      <c r="G193" s="549"/>
      <c r="H193" s="356"/>
      <c r="I193" s="189"/>
      <c r="J193" s="142"/>
      <c r="K193" s="146"/>
      <c r="L193" s="147"/>
    </row>
    <row r="194" spans="1:12" ht="13.95" customHeight="1" x14ac:dyDescent="0.25">
      <c r="A194" s="51"/>
      <c r="B194" s="145"/>
      <c r="C194" s="191" t="s">
        <v>69</v>
      </c>
      <c r="D194" s="425"/>
      <c r="E194" s="356"/>
      <c r="F194" s="628"/>
      <c r="G194" s="549"/>
      <c r="H194" s="356"/>
      <c r="I194" s="189"/>
      <c r="J194" s="142"/>
      <c r="K194" s="146"/>
      <c r="L194" s="147"/>
    </row>
    <row r="195" spans="1:12" ht="13.95" customHeight="1" x14ac:dyDescent="0.25">
      <c r="A195" s="51"/>
      <c r="B195" s="145"/>
      <c r="C195" s="191" t="s">
        <v>844</v>
      </c>
      <c r="D195" s="425"/>
      <c r="E195" s="356"/>
      <c r="F195" s="628"/>
      <c r="G195" s="549"/>
      <c r="H195" s="356"/>
      <c r="I195" s="189"/>
      <c r="J195" s="142"/>
      <c r="K195" s="146"/>
      <c r="L195" s="147"/>
    </row>
    <row r="196" spans="1:12" ht="13.95" customHeight="1" x14ac:dyDescent="0.25">
      <c r="A196" s="51"/>
      <c r="B196" s="145"/>
      <c r="C196" s="191" t="s">
        <v>845</v>
      </c>
      <c r="D196" s="425"/>
      <c r="E196" s="356"/>
      <c r="F196" s="628"/>
      <c r="G196" s="549"/>
      <c r="H196" s="356"/>
      <c r="I196" s="189"/>
      <c r="J196" s="142"/>
      <c r="K196" s="146"/>
      <c r="L196" s="147"/>
    </row>
    <row r="197" spans="1:12" ht="13.95" customHeight="1" x14ac:dyDescent="0.25">
      <c r="A197" s="51"/>
      <c r="B197" s="145"/>
      <c r="C197" s="191" t="s">
        <v>71</v>
      </c>
      <c r="D197" s="425"/>
      <c r="E197" s="356"/>
      <c r="F197" s="628"/>
      <c r="G197" s="549"/>
      <c r="H197" s="356"/>
      <c r="I197" s="189"/>
      <c r="J197" s="142"/>
      <c r="K197" s="146"/>
      <c r="L197" s="147"/>
    </row>
    <row r="198" spans="1:12" ht="13.95" customHeight="1" x14ac:dyDescent="0.25">
      <c r="A198" s="51"/>
      <c r="B198" s="145"/>
      <c r="C198" s="191" t="s">
        <v>73</v>
      </c>
      <c r="D198" s="425"/>
      <c r="E198" s="356"/>
      <c r="F198" s="628"/>
      <c r="G198" s="549"/>
      <c r="H198" s="356"/>
      <c r="I198" s="189"/>
      <c r="J198" s="142"/>
      <c r="K198" s="146"/>
      <c r="L198" s="147"/>
    </row>
    <row r="199" spans="1:12" ht="13.95" customHeight="1" x14ac:dyDescent="0.25">
      <c r="A199" s="51"/>
      <c r="B199" s="145"/>
      <c r="C199" s="191" t="s">
        <v>75</v>
      </c>
      <c r="D199" s="425"/>
      <c r="E199" s="356"/>
      <c r="F199" s="628"/>
      <c r="G199" s="549"/>
      <c r="H199" s="356"/>
      <c r="I199" s="189"/>
      <c r="J199" s="142"/>
      <c r="K199" s="146"/>
      <c r="L199" s="147"/>
    </row>
    <row r="200" spans="1:12" ht="13.95" customHeight="1" x14ac:dyDescent="0.25">
      <c r="A200" s="51"/>
      <c r="B200" s="145"/>
      <c r="C200" s="191" t="s">
        <v>77</v>
      </c>
      <c r="D200" s="425"/>
      <c r="E200" s="356"/>
      <c r="F200" s="628"/>
      <c r="G200" s="549"/>
      <c r="H200" s="356"/>
      <c r="I200" s="189"/>
      <c r="J200" s="142"/>
      <c r="K200" s="146"/>
      <c r="L200" s="147"/>
    </row>
    <row r="201" spans="1:12" ht="13.95" customHeight="1" x14ac:dyDescent="0.25">
      <c r="A201" s="51"/>
      <c r="B201" s="145"/>
      <c r="C201" s="191" t="s">
        <v>79</v>
      </c>
      <c r="D201" s="425"/>
      <c r="E201" s="356"/>
      <c r="F201" s="628"/>
      <c r="G201" s="549"/>
      <c r="H201" s="356"/>
      <c r="I201" s="189"/>
      <c r="J201" s="142"/>
      <c r="K201" s="146"/>
      <c r="L201" s="147"/>
    </row>
    <row r="202" spans="1:12" ht="13.95" customHeight="1" x14ac:dyDescent="0.25">
      <c r="A202" s="51"/>
      <c r="B202" s="145"/>
      <c r="C202" s="191" t="s">
        <v>82</v>
      </c>
      <c r="D202" s="425"/>
      <c r="E202" s="356"/>
      <c r="F202" s="628"/>
      <c r="G202" s="549"/>
      <c r="H202" s="356"/>
      <c r="I202" s="189"/>
      <c r="J202" s="142"/>
      <c r="K202" s="146"/>
      <c r="L202" s="147"/>
    </row>
    <row r="203" spans="1:12" ht="13.95" customHeight="1" x14ac:dyDescent="0.25">
      <c r="A203" s="51"/>
      <c r="B203" s="145"/>
      <c r="C203" s="191" t="s">
        <v>84</v>
      </c>
      <c r="D203" s="425"/>
      <c r="E203" s="356"/>
      <c r="F203" s="628"/>
      <c r="G203" s="549"/>
      <c r="H203" s="356"/>
      <c r="I203" s="189"/>
      <c r="J203" s="142"/>
      <c r="K203" s="146"/>
      <c r="L203" s="147"/>
    </row>
    <row r="204" spans="1:12" ht="13.95" customHeight="1" x14ac:dyDescent="0.25">
      <c r="A204" s="51"/>
      <c r="B204" s="145"/>
      <c r="C204" s="191" t="s">
        <v>86</v>
      </c>
      <c r="D204" s="425"/>
      <c r="E204" s="356"/>
      <c r="F204" s="628"/>
      <c r="G204" s="549"/>
      <c r="H204" s="356"/>
      <c r="I204" s="189"/>
      <c r="J204" s="142"/>
      <c r="K204" s="146"/>
      <c r="L204" s="147"/>
    </row>
    <row r="205" spans="1:12" ht="13.95" customHeight="1" x14ac:dyDescent="0.25">
      <c r="A205" s="51"/>
      <c r="B205" s="145"/>
      <c r="C205" s="191" t="s">
        <v>88</v>
      </c>
      <c r="D205" s="425"/>
      <c r="E205" s="356"/>
      <c r="F205" s="628"/>
      <c r="G205" s="549"/>
      <c r="H205" s="356"/>
      <c r="I205" s="189"/>
      <c r="J205" s="142"/>
      <c r="K205" s="146"/>
      <c r="L205" s="147"/>
    </row>
    <row r="206" spans="1:12" ht="13.95" customHeight="1" x14ac:dyDescent="0.25">
      <c r="A206" s="51"/>
      <c r="B206" s="145"/>
      <c r="C206" s="191" t="s">
        <v>90</v>
      </c>
      <c r="D206" s="425"/>
      <c r="E206" s="356"/>
      <c r="F206" s="628"/>
      <c r="G206" s="549"/>
      <c r="H206" s="356"/>
      <c r="I206" s="189"/>
      <c r="J206" s="142"/>
      <c r="K206" s="146"/>
      <c r="L206" s="147"/>
    </row>
    <row r="207" spans="1:12" ht="13.95" customHeight="1" x14ac:dyDescent="0.25">
      <c r="A207" s="51"/>
      <c r="B207" s="145"/>
      <c r="C207" s="191" t="s">
        <v>91</v>
      </c>
      <c r="D207" s="425"/>
      <c r="E207" s="356"/>
      <c r="F207" s="628"/>
      <c r="G207" s="549"/>
      <c r="H207" s="356"/>
      <c r="I207" s="189"/>
      <c r="J207" s="142"/>
      <c r="K207" s="146"/>
      <c r="L207" s="147"/>
    </row>
    <row r="208" spans="1:12" ht="13.95" customHeight="1" x14ac:dyDescent="0.25">
      <c r="A208" s="51"/>
      <c r="B208" s="145"/>
      <c r="C208" s="191" t="s">
        <v>2267</v>
      </c>
      <c r="D208" s="425"/>
      <c r="E208" s="356"/>
      <c r="F208" s="628"/>
      <c r="G208" s="549"/>
      <c r="H208" s="356"/>
      <c r="I208" s="189"/>
      <c r="J208" s="142"/>
      <c r="K208" s="146"/>
      <c r="L208" s="147"/>
    </row>
    <row r="209" spans="1:12" ht="13.95" customHeight="1" x14ac:dyDescent="0.25">
      <c r="A209" s="51"/>
      <c r="B209" s="145"/>
      <c r="C209" s="191" t="s">
        <v>2268</v>
      </c>
      <c r="D209" s="425"/>
      <c r="E209" s="356"/>
      <c r="F209" s="628"/>
      <c r="G209" s="549"/>
      <c r="H209" s="356"/>
      <c r="I209" s="189"/>
      <c r="J209" s="142"/>
      <c r="K209" s="146"/>
      <c r="L209" s="147"/>
    </row>
    <row r="210" spans="1:12" ht="13.95" customHeight="1" x14ac:dyDescent="0.25">
      <c r="A210" s="51"/>
      <c r="B210" s="145"/>
      <c r="C210" s="191" t="s">
        <v>2269</v>
      </c>
      <c r="D210" s="425"/>
      <c r="E210" s="356"/>
      <c r="F210" s="628"/>
      <c r="G210" s="549"/>
      <c r="H210" s="356"/>
      <c r="I210" s="189"/>
      <c r="J210" s="142"/>
      <c r="K210" s="146"/>
      <c r="L210" s="147"/>
    </row>
    <row r="211" spans="1:12" ht="13.95" customHeight="1" x14ac:dyDescent="0.25">
      <c r="A211" s="51"/>
      <c r="B211" s="145"/>
      <c r="C211" s="191" t="s">
        <v>93</v>
      </c>
      <c r="D211" s="425"/>
      <c r="E211" s="356"/>
      <c r="F211" s="628"/>
      <c r="G211" s="549"/>
      <c r="H211" s="356"/>
      <c r="I211" s="189"/>
      <c r="J211" s="142"/>
      <c r="K211" s="146"/>
      <c r="L211" s="147"/>
    </row>
    <row r="212" spans="1:12" ht="13.95" customHeight="1" x14ac:dyDescent="0.25">
      <c r="A212" s="51"/>
      <c r="B212" s="145"/>
      <c r="C212" s="191" t="s">
        <v>95</v>
      </c>
      <c r="D212" s="425"/>
      <c r="E212" s="356"/>
      <c r="F212" s="628"/>
      <c r="G212" s="549"/>
      <c r="H212" s="356"/>
      <c r="I212" s="189"/>
      <c r="J212" s="142"/>
      <c r="K212" s="146"/>
      <c r="L212" s="147"/>
    </row>
    <row r="213" spans="1:12" ht="13.95" customHeight="1" x14ac:dyDescent="0.25">
      <c r="A213" s="51"/>
      <c r="B213" s="145"/>
      <c r="C213" s="191" t="s">
        <v>97</v>
      </c>
      <c r="D213" s="425"/>
      <c r="E213" s="356"/>
      <c r="F213" s="628"/>
      <c r="G213" s="549"/>
      <c r="H213" s="356"/>
      <c r="I213" s="189"/>
      <c r="J213" s="142"/>
      <c r="K213" s="146"/>
      <c r="L213" s="147"/>
    </row>
    <row r="214" spans="1:12" ht="13.95" customHeight="1" x14ac:dyDescent="0.25">
      <c r="A214" s="51"/>
      <c r="B214" s="145"/>
      <c r="C214" s="191" t="s">
        <v>98</v>
      </c>
      <c r="D214" s="425"/>
      <c r="E214" s="356"/>
      <c r="F214" s="628"/>
      <c r="G214" s="549"/>
      <c r="H214" s="356"/>
      <c r="I214" s="189"/>
      <c r="J214" s="142"/>
      <c r="K214" s="146"/>
      <c r="L214" s="147"/>
    </row>
    <row r="215" spans="1:12" ht="13.95" customHeight="1" x14ac:dyDescent="0.25">
      <c r="A215" s="51"/>
      <c r="B215" s="145"/>
      <c r="C215" s="191" t="s">
        <v>99</v>
      </c>
      <c r="D215" s="425"/>
      <c r="E215" s="356"/>
      <c r="F215" s="628"/>
      <c r="G215" s="549"/>
      <c r="H215" s="356"/>
      <c r="I215" s="189"/>
      <c r="J215" s="142"/>
      <c r="K215" s="146"/>
      <c r="L215" s="147"/>
    </row>
    <row r="216" spans="1:12" ht="13.95" customHeight="1" x14ac:dyDescent="0.25">
      <c r="A216" s="51"/>
      <c r="B216" s="145"/>
      <c r="C216" s="191" t="s">
        <v>100</v>
      </c>
      <c r="D216" s="425"/>
      <c r="E216" s="356"/>
      <c r="F216" s="628"/>
      <c r="G216" s="549"/>
      <c r="H216" s="356"/>
      <c r="I216" s="189"/>
      <c r="J216" s="142"/>
      <c r="K216" s="146"/>
      <c r="L216" s="147"/>
    </row>
    <row r="217" spans="1:12" ht="13.95" customHeight="1" x14ac:dyDescent="0.25">
      <c r="A217" s="51"/>
      <c r="B217" s="145"/>
      <c r="C217" s="191" t="s">
        <v>299</v>
      </c>
      <c r="D217" s="425"/>
      <c r="E217" s="356"/>
      <c r="F217" s="628"/>
      <c r="G217" s="549"/>
      <c r="H217" s="356"/>
      <c r="I217" s="189"/>
      <c r="J217" s="142"/>
      <c r="K217" s="146"/>
      <c r="L217" s="147"/>
    </row>
    <row r="218" spans="1:12" ht="13.95" customHeight="1" x14ac:dyDescent="0.25">
      <c r="A218" s="51"/>
      <c r="B218" s="145"/>
      <c r="C218" s="191" t="s">
        <v>300</v>
      </c>
      <c r="D218" s="425"/>
      <c r="E218" s="356"/>
      <c r="F218" s="628"/>
      <c r="G218" s="549"/>
      <c r="H218" s="356"/>
      <c r="I218" s="189"/>
      <c r="J218" s="142"/>
      <c r="K218" s="146"/>
      <c r="L218" s="147"/>
    </row>
    <row r="219" spans="1:12" ht="13.95" customHeight="1" x14ac:dyDescent="0.25">
      <c r="A219" s="51"/>
      <c r="B219" s="145"/>
      <c r="C219" s="191" t="s">
        <v>301</v>
      </c>
      <c r="D219" s="425"/>
      <c r="E219" s="356"/>
      <c r="F219" s="628"/>
      <c r="G219" s="549"/>
      <c r="H219" s="356"/>
      <c r="I219" s="189"/>
      <c r="J219" s="142"/>
      <c r="K219" s="146"/>
      <c r="L219" s="147"/>
    </row>
    <row r="220" spans="1:12" ht="13.95" customHeight="1" x14ac:dyDescent="0.25">
      <c r="A220" s="51"/>
      <c r="B220" s="145"/>
      <c r="C220" s="191" t="s">
        <v>302</v>
      </c>
      <c r="D220" s="425"/>
      <c r="E220" s="356"/>
      <c r="F220" s="628"/>
      <c r="G220" s="549"/>
      <c r="H220" s="356"/>
      <c r="I220" s="189"/>
      <c r="J220" s="142"/>
      <c r="K220" s="146"/>
      <c r="L220" s="147"/>
    </row>
    <row r="221" spans="1:12" ht="13.95" customHeight="1" x14ac:dyDescent="0.25">
      <c r="A221" s="51"/>
      <c r="B221" s="145"/>
      <c r="C221" s="191" t="s">
        <v>303</v>
      </c>
      <c r="D221" s="425"/>
      <c r="E221" s="356"/>
      <c r="F221" s="628"/>
      <c r="G221" s="549"/>
      <c r="H221" s="356"/>
      <c r="I221" s="189"/>
      <c r="J221" s="142"/>
      <c r="K221" s="146"/>
      <c r="L221" s="147"/>
    </row>
    <row r="222" spans="1:12" ht="13.95" customHeight="1" x14ac:dyDescent="0.25">
      <c r="A222" s="51"/>
      <c r="B222" s="145"/>
      <c r="C222" s="191" t="s">
        <v>304</v>
      </c>
      <c r="D222" s="425"/>
      <c r="E222" s="356"/>
      <c r="F222" s="628"/>
      <c r="G222" s="549"/>
      <c r="H222" s="356"/>
      <c r="I222" s="189"/>
      <c r="J222" s="142"/>
      <c r="K222" s="146"/>
      <c r="L222" s="147"/>
    </row>
    <row r="223" spans="1:12" ht="13.95" customHeight="1" x14ac:dyDescent="0.25">
      <c r="A223" s="51"/>
      <c r="B223" s="145"/>
      <c r="C223" s="191" t="s">
        <v>305</v>
      </c>
      <c r="D223" s="425"/>
      <c r="E223" s="356"/>
      <c r="F223" s="628"/>
      <c r="G223" s="549"/>
      <c r="H223" s="356"/>
      <c r="I223" s="189"/>
      <c r="J223" s="142"/>
      <c r="K223" s="146"/>
      <c r="L223" s="147"/>
    </row>
    <row r="224" spans="1:12" ht="13.95" customHeight="1" x14ac:dyDescent="0.25">
      <c r="A224" s="51"/>
      <c r="B224" s="145"/>
      <c r="C224" s="191" t="s">
        <v>306</v>
      </c>
      <c r="D224" s="425"/>
      <c r="E224" s="356"/>
      <c r="F224" s="628"/>
      <c r="G224" s="549"/>
      <c r="H224" s="356"/>
      <c r="I224" s="189"/>
      <c r="J224" s="142"/>
      <c r="K224" s="146"/>
      <c r="L224" s="147"/>
    </row>
    <row r="225" spans="1:12" ht="13.95" customHeight="1" x14ac:dyDescent="0.25">
      <c r="A225" s="51"/>
      <c r="B225" s="145"/>
      <c r="C225" s="191" t="s">
        <v>307</v>
      </c>
      <c r="D225" s="425"/>
      <c r="E225" s="356"/>
      <c r="F225" s="628"/>
      <c r="G225" s="549"/>
      <c r="H225" s="356"/>
      <c r="I225" s="189"/>
      <c r="J225" s="142"/>
      <c r="K225" s="146"/>
      <c r="L225" s="147"/>
    </row>
    <row r="226" spans="1:12" ht="13.95" customHeight="1" x14ac:dyDescent="0.25">
      <c r="A226" s="51"/>
      <c r="B226" s="145"/>
      <c r="C226" s="191" t="s">
        <v>308</v>
      </c>
      <c r="D226" s="425"/>
      <c r="E226" s="356"/>
      <c r="F226" s="628"/>
      <c r="G226" s="549"/>
      <c r="H226" s="356"/>
      <c r="I226" s="189"/>
      <c r="J226" s="142"/>
      <c r="K226" s="146"/>
      <c r="L226" s="147"/>
    </row>
    <row r="227" spans="1:12" ht="13.95" customHeight="1" x14ac:dyDescent="0.25">
      <c r="A227" s="51"/>
      <c r="B227" s="145"/>
      <c r="C227" s="191" t="s">
        <v>309</v>
      </c>
      <c r="D227" s="425"/>
      <c r="E227" s="356"/>
      <c r="F227" s="628"/>
      <c r="G227" s="549"/>
      <c r="H227" s="356"/>
      <c r="I227" s="189"/>
      <c r="J227" s="142"/>
      <c r="K227" s="146"/>
      <c r="L227" s="147"/>
    </row>
    <row r="228" spans="1:12" ht="13.95" customHeight="1" x14ac:dyDescent="0.25">
      <c r="A228" s="51"/>
      <c r="B228" s="145"/>
      <c r="C228" s="191" t="s">
        <v>310</v>
      </c>
      <c r="D228" s="425"/>
      <c r="E228" s="356"/>
      <c r="F228" s="628"/>
      <c r="G228" s="549"/>
      <c r="H228" s="356"/>
      <c r="I228" s="189"/>
      <c r="J228" s="142"/>
      <c r="K228" s="146"/>
      <c r="L228" s="147"/>
    </row>
    <row r="229" spans="1:12" ht="13.95" customHeight="1" x14ac:dyDescent="0.25">
      <c r="A229" s="51"/>
      <c r="B229" s="145"/>
      <c r="C229" s="191" t="s">
        <v>311</v>
      </c>
      <c r="D229" s="425"/>
      <c r="E229" s="356"/>
      <c r="F229" s="628"/>
      <c r="G229" s="549"/>
      <c r="H229" s="356"/>
      <c r="I229" s="189"/>
      <c r="J229" s="142"/>
      <c r="K229" s="146"/>
      <c r="L229" s="147"/>
    </row>
    <row r="230" spans="1:12" ht="13.95" customHeight="1" x14ac:dyDescent="0.25">
      <c r="A230" s="51"/>
      <c r="B230" s="145"/>
      <c r="C230" s="191" t="s">
        <v>312</v>
      </c>
      <c r="D230" s="425"/>
      <c r="E230" s="356"/>
      <c r="F230" s="628"/>
      <c r="G230" s="549"/>
      <c r="H230" s="356"/>
      <c r="I230" s="189"/>
      <c r="J230" s="142"/>
      <c r="K230" s="146"/>
      <c r="L230" s="147"/>
    </row>
    <row r="231" spans="1:12" ht="13.95" customHeight="1" x14ac:dyDescent="0.25">
      <c r="A231" s="51"/>
      <c r="B231" s="145"/>
      <c r="C231" s="191" t="s">
        <v>313</v>
      </c>
      <c r="D231" s="425"/>
      <c r="E231" s="356"/>
      <c r="F231" s="628"/>
      <c r="G231" s="549"/>
      <c r="H231" s="356"/>
      <c r="I231" s="189"/>
      <c r="J231" s="142"/>
      <c r="K231" s="146"/>
      <c r="L231" s="147"/>
    </row>
    <row r="232" spans="1:12" ht="13.95" customHeight="1" x14ac:dyDescent="0.25">
      <c r="A232" s="51"/>
      <c r="B232" s="145"/>
      <c r="C232" s="191" t="s">
        <v>314</v>
      </c>
      <c r="D232" s="425"/>
      <c r="E232" s="356"/>
      <c r="F232" s="628"/>
      <c r="G232" s="549"/>
      <c r="H232" s="356"/>
      <c r="I232" s="189"/>
      <c r="J232" s="142"/>
      <c r="K232" s="146"/>
      <c r="L232" s="147"/>
    </row>
    <row r="233" spans="1:12" ht="13.95" customHeight="1" x14ac:dyDescent="0.25">
      <c r="A233" s="51"/>
      <c r="B233" s="145"/>
      <c r="C233" s="191" t="s">
        <v>315</v>
      </c>
      <c r="D233" s="425"/>
      <c r="E233" s="356"/>
      <c r="F233" s="628"/>
      <c r="G233" s="549"/>
      <c r="H233" s="356"/>
      <c r="I233" s="189"/>
      <c r="J233" s="142"/>
      <c r="K233" s="146"/>
      <c r="L233" s="147"/>
    </row>
    <row r="234" spans="1:12" ht="13.95" customHeight="1" x14ac:dyDescent="0.25">
      <c r="A234" s="51"/>
      <c r="B234" s="145"/>
      <c r="C234" s="191" t="s">
        <v>316</v>
      </c>
      <c r="D234" s="425"/>
      <c r="E234" s="356"/>
      <c r="F234" s="628"/>
      <c r="G234" s="549"/>
      <c r="H234" s="356"/>
      <c r="I234" s="189"/>
      <c r="J234" s="142"/>
      <c r="K234" s="146"/>
      <c r="L234" s="147"/>
    </row>
    <row r="235" spans="1:12" ht="13.95" customHeight="1" x14ac:dyDescent="0.25">
      <c r="A235" s="51"/>
      <c r="B235" s="145"/>
      <c r="C235" s="191" t="s">
        <v>317</v>
      </c>
      <c r="D235" s="425"/>
      <c r="E235" s="356"/>
      <c r="F235" s="628"/>
      <c r="G235" s="549"/>
      <c r="H235" s="356"/>
      <c r="I235" s="189"/>
      <c r="J235" s="142"/>
      <c r="K235" s="146"/>
      <c r="L235" s="147"/>
    </row>
    <row r="236" spans="1:12" ht="13.95" customHeight="1" x14ac:dyDescent="0.25">
      <c r="A236" s="51"/>
      <c r="B236" s="145"/>
      <c r="C236" s="191" t="s">
        <v>318</v>
      </c>
      <c r="D236" s="425"/>
      <c r="E236" s="356"/>
      <c r="F236" s="628"/>
      <c r="G236" s="549"/>
      <c r="H236" s="356"/>
      <c r="I236" s="189"/>
      <c r="J236" s="142"/>
      <c r="K236" s="146"/>
      <c r="L236" s="147"/>
    </row>
    <row r="237" spans="1:12" ht="13.95" customHeight="1" x14ac:dyDescent="0.25">
      <c r="A237" s="51"/>
      <c r="B237" s="145"/>
      <c r="C237" s="191" t="s">
        <v>319</v>
      </c>
      <c r="D237" s="425"/>
      <c r="E237" s="356"/>
      <c r="F237" s="628"/>
      <c r="G237" s="549"/>
      <c r="H237" s="356"/>
      <c r="I237" s="189"/>
      <c r="J237" s="142"/>
      <c r="K237" s="146"/>
      <c r="L237" s="147"/>
    </row>
    <row r="238" spans="1:12" ht="13.95" customHeight="1" x14ac:dyDescent="0.25">
      <c r="A238" s="51"/>
      <c r="B238" s="145"/>
      <c r="C238" s="191" t="s">
        <v>320</v>
      </c>
      <c r="D238" s="425"/>
      <c r="E238" s="356"/>
      <c r="F238" s="628"/>
      <c r="G238" s="549"/>
      <c r="H238" s="356"/>
      <c r="I238" s="189"/>
      <c r="J238" s="142"/>
      <c r="K238" s="146"/>
      <c r="L238" s="147"/>
    </row>
    <row r="239" spans="1:12" ht="13.95" customHeight="1" x14ac:dyDescent="0.25">
      <c r="A239" s="51"/>
      <c r="B239" s="145"/>
      <c r="C239" s="191" t="s">
        <v>321</v>
      </c>
      <c r="D239" s="425"/>
      <c r="E239" s="356"/>
      <c r="F239" s="628"/>
      <c r="G239" s="549"/>
      <c r="H239" s="356"/>
      <c r="I239" s="189"/>
      <c r="J239" s="142"/>
      <c r="K239" s="146"/>
      <c r="L239" s="147"/>
    </row>
    <row r="240" spans="1:12" ht="13.95" customHeight="1" x14ac:dyDescent="0.25">
      <c r="A240" s="51"/>
      <c r="B240" s="145"/>
      <c r="C240" s="191" t="s">
        <v>322</v>
      </c>
      <c r="D240" s="425"/>
      <c r="E240" s="356"/>
      <c r="F240" s="628"/>
      <c r="G240" s="549"/>
      <c r="H240" s="356"/>
      <c r="I240" s="189"/>
      <c r="J240" s="142"/>
      <c r="K240" s="146"/>
      <c r="L240" s="147"/>
    </row>
    <row r="241" spans="1:12" ht="13.95" customHeight="1" x14ac:dyDescent="0.25">
      <c r="A241" s="51"/>
      <c r="B241" s="145"/>
      <c r="C241" s="191" t="s">
        <v>323</v>
      </c>
      <c r="D241" s="425"/>
      <c r="E241" s="356"/>
      <c r="F241" s="628"/>
      <c r="G241" s="549"/>
      <c r="H241" s="356"/>
      <c r="I241" s="189"/>
      <c r="J241" s="142"/>
      <c r="K241" s="146"/>
      <c r="L241" s="147"/>
    </row>
    <row r="242" spans="1:12" ht="13.95" customHeight="1" x14ac:dyDescent="0.25">
      <c r="A242" s="51"/>
      <c r="B242" s="145"/>
      <c r="C242" s="191" t="s">
        <v>324</v>
      </c>
      <c r="D242" s="425"/>
      <c r="E242" s="356"/>
      <c r="F242" s="628"/>
      <c r="G242" s="549"/>
      <c r="H242" s="356"/>
      <c r="I242" s="189"/>
      <c r="J242" s="142"/>
      <c r="K242" s="146"/>
      <c r="L242" s="147"/>
    </row>
    <row r="243" spans="1:12" ht="13.95" customHeight="1" x14ac:dyDescent="0.25">
      <c r="A243" s="51"/>
      <c r="B243" s="145"/>
      <c r="C243" s="191" t="s">
        <v>325</v>
      </c>
      <c r="D243" s="425"/>
      <c r="E243" s="356"/>
      <c r="F243" s="628"/>
      <c r="G243" s="549"/>
      <c r="H243" s="356"/>
      <c r="I243" s="189"/>
      <c r="J243" s="142"/>
      <c r="K243" s="146"/>
      <c r="L243" s="147"/>
    </row>
    <row r="244" spans="1:12" ht="13.95" customHeight="1" x14ac:dyDescent="0.25">
      <c r="A244" s="51"/>
      <c r="B244" s="145"/>
      <c r="C244" s="191" t="s">
        <v>274</v>
      </c>
      <c r="D244" s="425"/>
      <c r="E244" s="356"/>
      <c r="F244" s="628"/>
      <c r="G244" s="549"/>
      <c r="H244" s="356"/>
      <c r="I244" s="189"/>
      <c r="J244" s="142"/>
      <c r="K244" s="146"/>
      <c r="L244" s="147"/>
    </row>
    <row r="245" spans="1:12" ht="13.95" customHeight="1" x14ac:dyDescent="0.25">
      <c r="A245" s="51"/>
      <c r="B245" s="145"/>
      <c r="C245" s="191" t="s">
        <v>275</v>
      </c>
      <c r="D245" s="425"/>
      <c r="E245" s="356"/>
      <c r="F245" s="628"/>
      <c r="G245" s="549"/>
      <c r="H245" s="356"/>
      <c r="I245" s="189"/>
      <c r="J245" s="142"/>
      <c r="K245" s="146"/>
      <c r="L245" s="147"/>
    </row>
    <row r="246" spans="1:12" ht="13.95" customHeight="1" x14ac:dyDescent="0.25">
      <c r="A246" s="51"/>
      <c r="B246" s="145"/>
      <c r="C246" s="191" t="s">
        <v>276</v>
      </c>
      <c r="D246" s="425"/>
      <c r="E246" s="356"/>
      <c r="F246" s="628"/>
      <c r="G246" s="549"/>
      <c r="H246" s="356"/>
      <c r="I246" s="189"/>
      <c r="J246" s="142"/>
      <c r="K246" s="146"/>
      <c r="L246" s="147"/>
    </row>
    <row r="247" spans="1:12" ht="13.95" customHeight="1" x14ac:dyDescent="0.25">
      <c r="A247" s="51"/>
      <c r="B247" s="145"/>
      <c r="C247" s="191" t="s">
        <v>277</v>
      </c>
      <c r="D247" s="425"/>
      <c r="E247" s="356"/>
      <c r="F247" s="628"/>
      <c r="G247" s="549"/>
      <c r="H247" s="356"/>
      <c r="I247" s="189"/>
      <c r="J247" s="142"/>
      <c r="K247" s="146"/>
      <c r="L247" s="147"/>
    </row>
    <row r="248" spans="1:12" ht="13.95" customHeight="1" x14ac:dyDescent="0.25">
      <c r="A248" s="51"/>
      <c r="B248" s="145"/>
      <c r="C248" s="191" t="s">
        <v>278</v>
      </c>
      <c r="D248" s="425"/>
      <c r="E248" s="356"/>
      <c r="F248" s="628"/>
      <c r="G248" s="549"/>
      <c r="H248" s="356"/>
      <c r="I248" s="189"/>
      <c r="J248" s="142"/>
      <c r="K248" s="146"/>
      <c r="L248" s="147"/>
    </row>
    <row r="249" spans="1:12" ht="13.95" customHeight="1" x14ac:dyDescent="0.25">
      <c r="A249" s="51"/>
      <c r="B249" s="145"/>
      <c r="C249" s="191" t="s">
        <v>279</v>
      </c>
      <c r="D249" s="425"/>
      <c r="E249" s="356"/>
      <c r="F249" s="628"/>
      <c r="G249" s="549"/>
      <c r="H249" s="356"/>
      <c r="I249" s="189"/>
      <c r="J249" s="142"/>
      <c r="K249" s="146"/>
      <c r="L249" s="147"/>
    </row>
    <row r="250" spans="1:12" ht="13.95" customHeight="1" x14ac:dyDescent="0.25">
      <c r="A250" s="51"/>
      <c r="B250" s="145"/>
      <c r="C250" s="191" t="s">
        <v>280</v>
      </c>
      <c r="D250" s="425"/>
      <c r="E250" s="356"/>
      <c r="F250" s="628"/>
      <c r="G250" s="549"/>
      <c r="H250" s="356"/>
      <c r="I250" s="189"/>
      <c r="J250" s="142"/>
      <c r="K250" s="146"/>
      <c r="L250" s="147"/>
    </row>
    <row r="251" spans="1:12" ht="13.95" customHeight="1" x14ac:dyDescent="0.25">
      <c r="A251" s="51"/>
      <c r="B251" s="145"/>
      <c r="C251" s="191" t="s">
        <v>281</v>
      </c>
      <c r="D251" s="425"/>
      <c r="E251" s="356"/>
      <c r="F251" s="628"/>
      <c r="G251" s="549"/>
      <c r="H251" s="356"/>
      <c r="I251" s="189"/>
      <c r="J251" s="142"/>
      <c r="K251" s="146"/>
      <c r="L251" s="147"/>
    </row>
    <row r="252" spans="1:12" ht="13.95" customHeight="1" x14ac:dyDescent="0.25">
      <c r="A252" s="51"/>
      <c r="B252" s="145"/>
      <c r="C252" s="191" t="s">
        <v>282</v>
      </c>
      <c r="D252" s="425"/>
      <c r="E252" s="356"/>
      <c r="F252" s="628"/>
      <c r="G252" s="549"/>
      <c r="H252" s="356"/>
      <c r="I252" s="189"/>
      <c r="J252" s="142"/>
      <c r="K252" s="146"/>
      <c r="L252" s="147"/>
    </row>
    <row r="253" spans="1:12" ht="13.95" customHeight="1" x14ac:dyDescent="0.25">
      <c r="A253" s="51"/>
      <c r="B253" s="145"/>
      <c r="C253" s="191" t="s">
        <v>283</v>
      </c>
      <c r="D253" s="425"/>
      <c r="E253" s="356"/>
      <c r="F253" s="628"/>
      <c r="G253" s="549"/>
      <c r="H253" s="356"/>
      <c r="I253" s="189"/>
      <c r="J253" s="142"/>
      <c r="K253" s="146"/>
      <c r="L253" s="147"/>
    </row>
    <row r="254" spans="1:12" ht="13.95" customHeight="1" x14ac:dyDescent="0.25">
      <c r="A254" s="51"/>
      <c r="B254" s="145"/>
      <c r="C254" s="191" t="s">
        <v>284</v>
      </c>
      <c r="D254" s="425"/>
      <c r="E254" s="356"/>
      <c r="F254" s="628"/>
      <c r="G254" s="549"/>
      <c r="H254" s="356"/>
      <c r="I254" s="189"/>
      <c r="J254" s="142"/>
      <c r="K254" s="146"/>
      <c r="L254" s="147"/>
    </row>
    <row r="255" spans="1:12" ht="13.95" customHeight="1" x14ac:dyDescent="0.25">
      <c r="A255" s="51"/>
      <c r="B255" s="145"/>
      <c r="C255" s="191" t="s">
        <v>285</v>
      </c>
      <c r="D255" s="425"/>
      <c r="E255" s="356"/>
      <c r="F255" s="628"/>
      <c r="G255" s="549"/>
      <c r="H255" s="356"/>
      <c r="I255" s="189"/>
      <c r="J255" s="142"/>
      <c r="K255" s="146"/>
      <c r="L255" s="147"/>
    </row>
    <row r="256" spans="1:12" ht="13.95" customHeight="1" x14ac:dyDescent="0.25">
      <c r="A256" s="51"/>
      <c r="B256" s="145"/>
      <c r="C256" s="191" t="s">
        <v>286</v>
      </c>
      <c r="D256" s="425"/>
      <c r="E256" s="356"/>
      <c r="F256" s="628"/>
      <c r="G256" s="549"/>
      <c r="H256" s="356"/>
      <c r="I256" s="189"/>
      <c r="J256" s="142"/>
      <c r="K256" s="146"/>
      <c r="L256" s="147"/>
    </row>
    <row r="257" spans="1:12" ht="13.95" customHeight="1" x14ac:dyDescent="0.25">
      <c r="A257" s="51"/>
      <c r="B257" s="145"/>
      <c r="C257" s="191" t="s">
        <v>287</v>
      </c>
      <c r="D257" s="425"/>
      <c r="E257" s="356"/>
      <c r="F257" s="628"/>
      <c r="G257" s="549"/>
      <c r="H257" s="356"/>
      <c r="I257" s="189"/>
      <c r="J257" s="142"/>
      <c r="K257" s="146"/>
      <c r="L257" s="147"/>
    </row>
    <row r="258" spans="1:12" ht="13.95" customHeight="1" x14ac:dyDescent="0.25">
      <c r="A258" s="51"/>
      <c r="B258" s="145"/>
      <c r="C258" s="191" t="s">
        <v>288</v>
      </c>
      <c r="D258" s="425"/>
      <c r="E258" s="356"/>
      <c r="F258" s="628"/>
      <c r="G258" s="549"/>
      <c r="H258" s="356"/>
      <c r="I258" s="189"/>
      <c r="J258" s="142"/>
      <c r="K258" s="146"/>
      <c r="L258" s="147"/>
    </row>
    <row r="259" spans="1:12" ht="13.95" customHeight="1" x14ac:dyDescent="0.25">
      <c r="A259" s="51"/>
      <c r="B259" s="145"/>
      <c r="C259" s="191" t="s">
        <v>289</v>
      </c>
      <c r="D259" s="425"/>
      <c r="E259" s="356"/>
      <c r="F259" s="628"/>
      <c r="G259" s="549"/>
      <c r="H259" s="356"/>
      <c r="I259" s="189"/>
      <c r="J259" s="142"/>
      <c r="K259" s="146"/>
      <c r="L259" s="147"/>
    </row>
    <row r="260" spans="1:12" ht="13.95" customHeight="1" x14ac:dyDescent="0.25">
      <c r="A260" s="51"/>
      <c r="B260" s="145"/>
      <c r="C260" s="191" t="s">
        <v>290</v>
      </c>
      <c r="D260" s="425"/>
      <c r="E260" s="356"/>
      <c r="F260" s="628"/>
      <c r="G260" s="549"/>
      <c r="H260" s="356"/>
      <c r="I260" s="189"/>
      <c r="J260" s="142"/>
      <c r="K260" s="146"/>
      <c r="L260" s="147"/>
    </row>
    <row r="261" spans="1:12" ht="13.95" customHeight="1" x14ac:dyDescent="0.25">
      <c r="A261" s="51"/>
      <c r="B261" s="145"/>
      <c r="C261" s="191" t="s">
        <v>291</v>
      </c>
      <c r="D261" s="425"/>
      <c r="E261" s="356"/>
      <c r="F261" s="628"/>
      <c r="G261" s="549"/>
      <c r="H261" s="356"/>
      <c r="I261" s="189"/>
      <c r="J261" s="142"/>
      <c r="K261" s="146"/>
      <c r="L261" s="147"/>
    </row>
    <row r="262" spans="1:12" ht="13.95" customHeight="1" x14ac:dyDescent="0.25">
      <c r="A262" s="51"/>
      <c r="B262" s="145"/>
      <c r="C262" s="191" t="s">
        <v>293</v>
      </c>
      <c r="D262" s="425"/>
      <c r="E262" s="356"/>
      <c r="F262" s="628"/>
      <c r="G262" s="549"/>
      <c r="H262" s="356"/>
      <c r="I262" s="189"/>
      <c r="J262" s="142"/>
      <c r="K262" s="146"/>
      <c r="L262" s="147"/>
    </row>
    <row r="263" spans="1:12" ht="13.95" customHeight="1" x14ac:dyDescent="0.25">
      <c r="A263" s="51"/>
      <c r="B263" s="145"/>
      <c r="C263" s="191" t="s">
        <v>294</v>
      </c>
      <c r="D263" s="425"/>
      <c r="E263" s="356"/>
      <c r="F263" s="628"/>
      <c r="G263" s="549"/>
      <c r="H263" s="356"/>
      <c r="I263" s="189"/>
      <c r="J263" s="142"/>
      <c r="K263" s="146"/>
      <c r="L263" s="147"/>
    </row>
    <row r="264" spans="1:12" ht="13.95" customHeight="1" x14ac:dyDescent="0.25">
      <c r="A264" s="51"/>
      <c r="B264" s="145"/>
      <c r="C264" s="191" t="s">
        <v>295</v>
      </c>
      <c r="D264" s="425"/>
      <c r="E264" s="356"/>
      <c r="F264" s="628"/>
      <c r="G264" s="549"/>
      <c r="H264" s="356"/>
      <c r="I264" s="189"/>
      <c r="J264" s="142"/>
      <c r="K264" s="146"/>
      <c r="L264" s="147"/>
    </row>
    <row r="265" spans="1:12" ht="13.95" customHeight="1" x14ac:dyDescent="0.25">
      <c r="A265" s="51"/>
      <c r="B265" s="145"/>
      <c r="C265" s="191" t="s">
        <v>296</v>
      </c>
      <c r="D265" s="425"/>
      <c r="E265" s="356"/>
      <c r="F265" s="628"/>
      <c r="G265" s="549"/>
      <c r="H265" s="356"/>
      <c r="I265" s="189"/>
      <c r="J265" s="142"/>
      <c r="K265" s="146"/>
      <c r="L265" s="147"/>
    </row>
    <row r="266" spans="1:12" ht="13.95" customHeight="1" x14ac:dyDescent="0.25">
      <c r="A266" s="51"/>
      <c r="B266" s="145"/>
      <c r="C266" s="191" t="s">
        <v>297</v>
      </c>
      <c r="D266" s="425"/>
      <c r="E266" s="356"/>
      <c r="F266" s="628"/>
      <c r="G266" s="549"/>
      <c r="H266" s="356"/>
      <c r="I266" s="189"/>
      <c r="J266" s="142"/>
      <c r="K266" s="146"/>
      <c r="L266" s="147"/>
    </row>
    <row r="267" spans="1:12" ht="13.95" customHeight="1" x14ac:dyDescent="0.25">
      <c r="A267" s="51"/>
      <c r="B267" s="145"/>
      <c r="C267" s="191" t="s">
        <v>298</v>
      </c>
      <c r="D267" s="425"/>
      <c r="E267" s="356"/>
      <c r="F267" s="628"/>
      <c r="G267" s="549"/>
      <c r="H267" s="356"/>
      <c r="I267" s="189"/>
      <c r="J267" s="142"/>
      <c r="K267" s="146"/>
      <c r="L267" s="147"/>
    </row>
    <row r="268" spans="1:12" ht="13.95" customHeight="1" x14ac:dyDescent="0.25">
      <c r="A268" s="51"/>
      <c r="B268" s="145"/>
      <c r="C268" s="191" t="s">
        <v>182</v>
      </c>
      <c r="D268" s="425"/>
      <c r="E268" s="356"/>
      <c r="F268" s="628"/>
      <c r="G268" s="549"/>
      <c r="H268" s="356"/>
      <c r="I268" s="189"/>
      <c r="J268" s="142"/>
      <c r="K268" s="146"/>
      <c r="L268" s="147"/>
    </row>
    <row r="269" spans="1:12" ht="13.95" customHeight="1" x14ac:dyDescent="0.25">
      <c r="A269" s="51"/>
      <c r="B269" s="145"/>
      <c r="C269" s="191" t="s">
        <v>183</v>
      </c>
      <c r="D269" s="425"/>
      <c r="E269" s="356"/>
      <c r="F269" s="628"/>
      <c r="G269" s="549"/>
      <c r="H269" s="356"/>
      <c r="I269" s="189"/>
      <c r="J269" s="142"/>
      <c r="K269" s="146"/>
      <c r="L269" s="147"/>
    </row>
    <row r="270" spans="1:12" ht="13.95" customHeight="1" x14ac:dyDescent="0.25">
      <c r="A270" s="51"/>
      <c r="B270" s="145"/>
      <c r="C270" s="191" t="s">
        <v>184</v>
      </c>
      <c r="D270" s="425"/>
      <c r="E270" s="356"/>
      <c r="F270" s="628"/>
      <c r="G270" s="549"/>
      <c r="H270" s="356"/>
      <c r="I270" s="189"/>
      <c r="J270" s="142"/>
      <c r="K270" s="146"/>
      <c r="L270" s="147"/>
    </row>
    <row r="271" spans="1:12" ht="13.95" customHeight="1" x14ac:dyDescent="0.25">
      <c r="A271" s="51"/>
      <c r="B271" s="145"/>
      <c r="C271" s="191" t="s">
        <v>185</v>
      </c>
      <c r="D271" s="425"/>
      <c r="E271" s="356"/>
      <c r="F271" s="628"/>
      <c r="G271" s="549"/>
      <c r="H271" s="356"/>
      <c r="I271" s="189"/>
      <c r="J271" s="142"/>
      <c r="K271" s="146"/>
      <c r="L271" s="147"/>
    </row>
    <row r="272" spans="1:12" ht="13.95" customHeight="1" x14ac:dyDescent="0.25">
      <c r="A272" s="51"/>
      <c r="B272" s="145"/>
      <c r="C272" s="191" t="s">
        <v>186</v>
      </c>
      <c r="D272" s="425"/>
      <c r="E272" s="356"/>
      <c r="F272" s="628"/>
      <c r="G272" s="549"/>
      <c r="H272" s="356"/>
      <c r="I272" s="189"/>
      <c r="J272" s="142"/>
      <c r="K272" s="146"/>
      <c r="L272" s="147"/>
    </row>
    <row r="273" spans="1:12" ht="13.95" customHeight="1" x14ac:dyDescent="0.25">
      <c r="A273" s="51"/>
      <c r="B273" s="145"/>
      <c r="C273" s="191" t="s">
        <v>187</v>
      </c>
      <c r="D273" s="425"/>
      <c r="E273" s="356"/>
      <c r="F273" s="628"/>
      <c r="G273" s="549"/>
      <c r="H273" s="356"/>
      <c r="I273" s="189"/>
      <c r="J273" s="142"/>
      <c r="K273" s="146"/>
      <c r="L273" s="147"/>
    </row>
    <row r="274" spans="1:12" ht="13.95" customHeight="1" x14ac:dyDescent="0.25">
      <c r="A274" s="51"/>
      <c r="B274" s="145"/>
      <c r="C274" s="191" t="s">
        <v>188</v>
      </c>
      <c r="D274" s="425"/>
      <c r="E274" s="356"/>
      <c r="F274" s="628"/>
      <c r="G274" s="549"/>
      <c r="H274" s="356"/>
      <c r="I274" s="189"/>
      <c r="J274" s="142"/>
      <c r="K274" s="146"/>
      <c r="L274" s="147"/>
    </row>
    <row r="275" spans="1:12" ht="13.95" customHeight="1" x14ac:dyDescent="0.25">
      <c r="A275" s="51"/>
      <c r="B275" s="145"/>
      <c r="C275" s="191" t="s">
        <v>189</v>
      </c>
      <c r="D275" s="425"/>
      <c r="E275" s="356"/>
      <c r="F275" s="628"/>
      <c r="G275" s="549"/>
      <c r="H275" s="356"/>
      <c r="I275" s="189"/>
      <c r="J275" s="142"/>
      <c r="K275" s="146"/>
      <c r="L275" s="147"/>
    </row>
    <row r="276" spans="1:12" ht="13.95" customHeight="1" x14ac:dyDescent="0.25">
      <c r="A276" s="51"/>
      <c r="B276" s="145"/>
      <c r="C276" s="191" t="s">
        <v>190</v>
      </c>
      <c r="D276" s="425"/>
      <c r="E276" s="356"/>
      <c r="F276" s="628"/>
      <c r="G276" s="549"/>
      <c r="H276" s="356"/>
      <c r="I276" s="189"/>
      <c r="J276" s="142"/>
      <c r="K276" s="146"/>
      <c r="L276" s="147"/>
    </row>
    <row r="277" spans="1:12" ht="13.95" customHeight="1" x14ac:dyDescent="0.25">
      <c r="A277" s="51"/>
      <c r="B277" s="145"/>
      <c r="C277" s="191" t="s">
        <v>191</v>
      </c>
      <c r="D277" s="425"/>
      <c r="E277" s="356"/>
      <c r="F277" s="628"/>
      <c r="G277" s="549"/>
      <c r="H277" s="356"/>
      <c r="I277" s="189"/>
      <c r="J277" s="142"/>
      <c r="K277" s="146"/>
      <c r="L277" s="147"/>
    </row>
    <row r="278" spans="1:12" ht="13.95" customHeight="1" x14ac:dyDescent="0.25">
      <c r="A278" s="51"/>
      <c r="B278" s="145"/>
      <c r="C278" s="191" t="s">
        <v>192</v>
      </c>
      <c r="D278" s="425"/>
      <c r="E278" s="356"/>
      <c r="F278" s="628"/>
      <c r="G278" s="549"/>
      <c r="H278" s="356"/>
      <c r="I278" s="189"/>
      <c r="J278" s="142"/>
      <c r="K278" s="146"/>
      <c r="L278" s="147"/>
    </row>
    <row r="279" spans="1:12" ht="13.95" customHeight="1" x14ac:dyDescent="0.25">
      <c r="A279" s="51"/>
      <c r="B279" s="145"/>
      <c r="C279" s="191" t="s">
        <v>193</v>
      </c>
      <c r="D279" s="425"/>
      <c r="E279" s="356"/>
      <c r="F279" s="628"/>
      <c r="G279" s="549"/>
      <c r="H279" s="356"/>
      <c r="I279" s="189"/>
      <c r="J279" s="142"/>
      <c r="K279" s="146"/>
      <c r="L279" s="147"/>
    </row>
    <row r="280" spans="1:12" ht="13.95" customHeight="1" x14ac:dyDescent="0.25">
      <c r="A280" s="51"/>
      <c r="B280" s="145"/>
      <c r="C280" s="191" t="s">
        <v>194</v>
      </c>
      <c r="D280" s="425"/>
      <c r="E280" s="356"/>
      <c r="F280" s="628"/>
      <c r="G280" s="549"/>
      <c r="H280" s="356"/>
      <c r="I280" s="189"/>
      <c r="J280" s="142"/>
      <c r="K280" s="146"/>
      <c r="L280" s="147"/>
    </row>
    <row r="281" spans="1:12" ht="13.95" customHeight="1" x14ac:dyDescent="0.25">
      <c r="A281" s="51"/>
      <c r="B281" s="145"/>
      <c r="C281" s="191" t="s">
        <v>195</v>
      </c>
      <c r="D281" s="425"/>
      <c r="E281" s="356"/>
      <c r="F281" s="628"/>
      <c r="G281" s="549"/>
      <c r="H281" s="356"/>
      <c r="I281" s="189"/>
      <c r="J281" s="142"/>
      <c r="K281" s="146"/>
      <c r="L281" s="147"/>
    </row>
    <row r="282" spans="1:12" ht="13.95" customHeight="1" x14ac:dyDescent="0.25">
      <c r="A282" s="51"/>
      <c r="B282" s="145"/>
      <c r="C282" s="191" t="s">
        <v>196</v>
      </c>
      <c r="D282" s="425"/>
      <c r="E282" s="356"/>
      <c r="F282" s="628"/>
      <c r="G282" s="549"/>
      <c r="H282" s="356"/>
      <c r="I282" s="189"/>
      <c r="J282" s="142"/>
      <c r="K282" s="146"/>
      <c r="L282" s="147"/>
    </row>
    <row r="283" spans="1:12" ht="13.95" customHeight="1" x14ac:dyDescent="0.25">
      <c r="A283" s="51"/>
      <c r="B283" s="145"/>
      <c r="C283" s="191" t="s">
        <v>197</v>
      </c>
      <c r="D283" s="425"/>
      <c r="E283" s="356"/>
      <c r="F283" s="628"/>
      <c r="G283" s="549"/>
      <c r="H283" s="356"/>
      <c r="I283" s="189"/>
      <c r="J283" s="142"/>
      <c r="K283" s="146"/>
      <c r="L283" s="147"/>
    </row>
    <row r="284" spans="1:12" ht="13.95" customHeight="1" x14ac:dyDescent="0.25">
      <c r="A284" s="51"/>
      <c r="B284" s="145"/>
      <c r="C284" s="191" t="s">
        <v>198</v>
      </c>
      <c r="D284" s="425"/>
      <c r="E284" s="356"/>
      <c r="F284" s="628"/>
      <c r="G284" s="549"/>
      <c r="H284" s="356"/>
      <c r="I284" s="189"/>
      <c r="J284" s="142"/>
      <c r="K284" s="146"/>
      <c r="L284" s="147"/>
    </row>
    <row r="285" spans="1:12" ht="13.95" customHeight="1" x14ac:dyDescent="0.25">
      <c r="A285" s="51"/>
      <c r="B285" s="145"/>
      <c r="C285" s="191" t="s">
        <v>199</v>
      </c>
      <c r="D285" s="425"/>
      <c r="E285" s="356"/>
      <c r="F285" s="628"/>
      <c r="G285" s="549"/>
      <c r="H285" s="356"/>
      <c r="I285" s="189"/>
      <c r="J285" s="142"/>
      <c r="K285" s="146"/>
      <c r="L285" s="147"/>
    </row>
    <row r="286" spans="1:12" ht="13.95" customHeight="1" x14ac:dyDescent="0.25">
      <c r="A286" s="51"/>
      <c r="B286" s="145"/>
      <c r="C286" s="191" t="s">
        <v>200</v>
      </c>
      <c r="D286" s="425"/>
      <c r="E286" s="356"/>
      <c r="F286" s="628"/>
      <c r="G286" s="549"/>
      <c r="H286" s="356"/>
      <c r="I286" s="189"/>
      <c r="J286" s="142"/>
      <c r="K286" s="146"/>
      <c r="L286" s="147"/>
    </row>
    <row r="287" spans="1:12" ht="13.95" customHeight="1" x14ac:dyDescent="0.25">
      <c r="A287" s="51"/>
      <c r="B287" s="145"/>
      <c r="C287" s="191" t="s">
        <v>201</v>
      </c>
      <c r="D287" s="425"/>
      <c r="E287" s="356"/>
      <c r="F287" s="628"/>
      <c r="G287" s="549"/>
      <c r="H287" s="356"/>
      <c r="I287" s="189"/>
      <c r="J287" s="142"/>
      <c r="K287" s="146"/>
      <c r="L287" s="147"/>
    </row>
    <row r="288" spans="1:12" ht="13.95" customHeight="1" x14ac:dyDescent="0.25">
      <c r="A288" s="51"/>
      <c r="B288" s="145"/>
      <c r="C288" s="191" t="s">
        <v>202</v>
      </c>
      <c r="D288" s="425"/>
      <c r="E288" s="356"/>
      <c r="F288" s="628"/>
      <c r="G288" s="549"/>
      <c r="H288" s="356"/>
      <c r="I288" s="189"/>
      <c r="J288" s="142"/>
      <c r="K288" s="146"/>
      <c r="L288" s="147"/>
    </row>
    <row r="289" spans="1:12" ht="13.95" customHeight="1" x14ac:dyDescent="0.25">
      <c r="A289" s="51"/>
      <c r="B289" s="145"/>
      <c r="C289" s="191" t="s">
        <v>203</v>
      </c>
      <c r="D289" s="425"/>
      <c r="E289" s="356"/>
      <c r="F289" s="628"/>
      <c r="G289" s="549"/>
      <c r="H289" s="356"/>
      <c r="I289" s="189"/>
      <c r="J289" s="142"/>
      <c r="K289" s="146"/>
      <c r="L289" s="147"/>
    </row>
    <row r="290" spans="1:12" ht="13.95" customHeight="1" x14ac:dyDescent="0.25">
      <c r="A290" s="51"/>
      <c r="B290" s="145"/>
      <c r="C290" s="191" t="s">
        <v>204</v>
      </c>
      <c r="D290" s="425"/>
      <c r="E290" s="356"/>
      <c r="F290" s="628"/>
      <c r="G290" s="549"/>
      <c r="H290" s="356"/>
      <c r="I290" s="189"/>
      <c r="J290" s="142"/>
      <c r="K290" s="146"/>
      <c r="L290" s="147"/>
    </row>
    <row r="291" spans="1:12" ht="13.95" customHeight="1" x14ac:dyDescent="0.25">
      <c r="A291" s="51"/>
      <c r="B291" s="145"/>
      <c r="C291" s="191" t="s">
        <v>205</v>
      </c>
      <c r="D291" s="425"/>
      <c r="E291" s="356"/>
      <c r="F291" s="628"/>
      <c r="G291" s="549"/>
      <c r="H291" s="356"/>
      <c r="I291" s="189"/>
      <c r="J291" s="142"/>
      <c r="K291" s="146"/>
      <c r="L291" s="147"/>
    </row>
    <row r="292" spans="1:12" ht="13.95" customHeight="1" x14ac:dyDescent="0.25">
      <c r="A292" s="51"/>
      <c r="B292" s="145"/>
      <c r="C292" s="191" t="s">
        <v>206</v>
      </c>
      <c r="D292" s="425"/>
      <c r="E292" s="356"/>
      <c r="F292" s="628"/>
      <c r="G292" s="549"/>
      <c r="H292" s="356"/>
      <c r="I292" s="189"/>
      <c r="J292" s="142"/>
      <c r="K292" s="146"/>
      <c r="L292" s="147"/>
    </row>
    <row r="293" spans="1:12" ht="13.95" customHeight="1" x14ac:dyDescent="0.25">
      <c r="A293" s="51"/>
      <c r="B293" s="145"/>
      <c r="C293" s="191" t="s">
        <v>876</v>
      </c>
      <c r="D293" s="425"/>
      <c r="E293" s="356"/>
      <c r="F293" s="628"/>
      <c r="G293" s="549"/>
      <c r="H293" s="356"/>
      <c r="I293" s="189"/>
      <c r="J293" s="142"/>
      <c r="K293" s="146"/>
      <c r="L293" s="147"/>
    </row>
    <row r="294" spans="1:12" ht="13.95" customHeight="1" x14ac:dyDescent="0.25">
      <c r="A294" s="51"/>
      <c r="B294" s="145"/>
      <c r="C294" s="191" t="s">
        <v>2270</v>
      </c>
      <c r="D294" s="425"/>
      <c r="E294" s="356"/>
      <c r="F294" s="628"/>
      <c r="G294" s="549"/>
      <c r="H294" s="356"/>
      <c r="I294" s="189"/>
      <c r="J294" s="142"/>
      <c r="K294" s="146"/>
      <c r="L294" s="147"/>
    </row>
    <row r="295" spans="1:12" ht="13.95" customHeight="1" x14ac:dyDescent="0.25">
      <c r="A295" s="51"/>
      <c r="B295" s="145"/>
      <c r="C295" s="191" t="s">
        <v>207</v>
      </c>
      <c r="D295" s="425"/>
      <c r="E295" s="356"/>
      <c r="F295" s="628"/>
      <c r="G295" s="549"/>
      <c r="H295" s="356"/>
      <c r="I295" s="189"/>
      <c r="J295" s="142"/>
      <c r="K295" s="146"/>
      <c r="L295" s="147"/>
    </row>
    <row r="296" spans="1:12" ht="13.95" customHeight="1" x14ac:dyDescent="0.25">
      <c r="A296" s="51"/>
      <c r="B296" s="145"/>
      <c r="C296" s="191" t="s">
        <v>208</v>
      </c>
      <c r="D296" s="425"/>
      <c r="E296" s="356"/>
      <c r="F296" s="628"/>
      <c r="G296" s="549"/>
      <c r="H296" s="356"/>
      <c r="I296" s="189"/>
      <c r="J296" s="142"/>
      <c r="K296" s="146"/>
      <c r="L296" s="147"/>
    </row>
    <row r="297" spans="1:12" ht="13.95" customHeight="1" x14ac:dyDescent="0.25">
      <c r="A297" s="51"/>
      <c r="B297" s="145"/>
      <c r="C297" s="191" t="s">
        <v>209</v>
      </c>
      <c r="D297" s="425"/>
      <c r="E297" s="356"/>
      <c r="F297" s="628"/>
      <c r="G297" s="549"/>
      <c r="H297" s="356"/>
      <c r="I297" s="189"/>
      <c r="J297" s="142"/>
      <c r="K297" s="146"/>
      <c r="L297" s="147"/>
    </row>
    <row r="298" spans="1:12" ht="13.95" customHeight="1" x14ac:dyDescent="0.25">
      <c r="A298" s="51"/>
      <c r="B298" s="145"/>
      <c r="C298" s="191" t="s">
        <v>210</v>
      </c>
      <c r="D298" s="425"/>
      <c r="E298" s="356"/>
      <c r="F298" s="628"/>
      <c r="G298" s="549"/>
      <c r="H298" s="356"/>
      <c r="I298" s="189"/>
      <c r="J298" s="142"/>
      <c r="K298" s="146"/>
      <c r="L298" s="147"/>
    </row>
    <row r="299" spans="1:12" ht="13.95" customHeight="1" x14ac:dyDescent="0.25">
      <c r="A299" s="51"/>
      <c r="B299" s="145"/>
      <c r="C299" s="191" t="s">
        <v>211</v>
      </c>
      <c r="D299" s="425"/>
      <c r="E299" s="356"/>
      <c r="F299" s="628"/>
      <c r="G299" s="549"/>
      <c r="H299" s="356"/>
      <c r="I299" s="189"/>
      <c r="J299" s="142"/>
      <c r="K299" s="146"/>
      <c r="L299" s="147"/>
    </row>
    <row r="300" spans="1:12" ht="13.95" customHeight="1" x14ac:dyDescent="0.25">
      <c r="A300" s="51"/>
      <c r="B300" s="145"/>
      <c r="C300" s="191" t="s">
        <v>212</v>
      </c>
      <c r="D300" s="425"/>
      <c r="E300" s="356"/>
      <c r="F300" s="628"/>
      <c r="G300" s="549"/>
      <c r="H300" s="356"/>
      <c r="I300" s="189"/>
      <c r="J300" s="142"/>
      <c r="K300" s="146"/>
      <c r="L300" s="147"/>
    </row>
    <row r="301" spans="1:12" ht="13.95" customHeight="1" x14ac:dyDescent="0.25">
      <c r="A301" s="51"/>
      <c r="B301" s="145"/>
      <c r="C301" s="191" t="s">
        <v>213</v>
      </c>
      <c r="D301" s="425"/>
      <c r="E301" s="356"/>
      <c r="F301" s="628"/>
      <c r="G301" s="549"/>
      <c r="H301" s="356"/>
      <c r="I301" s="189"/>
      <c r="J301" s="142"/>
      <c r="K301" s="146"/>
      <c r="L301" s="147"/>
    </row>
    <row r="302" spans="1:12" ht="13.95" customHeight="1" x14ac:dyDescent="0.25">
      <c r="A302" s="51"/>
      <c r="B302" s="145"/>
      <c r="C302" s="191" t="s">
        <v>877</v>
      </c>
      <c r="D302" s="425"/>
      <c r="E302" s="356"/>
      <c r="F302" s="628"/>
      <c r="G302" s="549"/>
      <c r="H302" s="356"/>
      <c r="I302" s="189"/>
      <c r="J302" s="142"/>
      <c r="K302" s="146"/>
      <c r="L302" s="147"/>
    </row>
    <row r="303" spans="1:12" ht="13.95" customHeight="1" x14ac:dyDescent="0.25">
      <c r="A303" s="51"/>
      <c r="B303" s="145"/>
      <c r="C303" s="191" t="s">
        <v>878</v>
      </c>
      <c r="D303" s="425"/>
      <c r="E303" s="356"/>
      <c r="F303" s="628"/>
      <c r="G303" s="549"/>
      <c r="H303" s="356"/>
      <c r="I303" s="189"/>
      <c r="J303" s="142"/>
      <c r="K303" s="146"/>
      <c r="L303" s="147"/>
    </row>
    <row r="304" spans="1:12" ht="13.95" customHeight="1" x14ac:dyDescent="0.25">
      <c r="A304" s="51"/>
      <c r="B304" s="145"/>
      <c r="C304" s="191" t="s">
        <v>879</v>
      </c>
      <c r="D304" s="425"/>
      <c r="E304" s="356"/>
      <c r="F304" s="628"/>
      <c r="G304" s="549"/>
      <c r="H304" s="356"/>
      <c r="I304" s="189"/>
      <c r="J304" s="142"/>
      <c r="K304" s="146"/>
      <c r="L304" s="147"/>
    </row>
    <row r="305" spans="1:12" ht="13.95" customHeight="1" x14ac:dyDescent="0.25">
      <c r="A305" s="51"/>
      <c r="B305" s="145"/>
      <c r="C305" s="191" t="s">
        <v>880</v>
      </c>
      <c r="D305" s="425"/>
      <c r="E305" s="356"/>
      <c r="F305" s="628"/>
      <c r="G305" s="549"/>
      <c r="H305" s="356"/>
      <c r="I305" s="189"/>
      <c r="J305" s="142"/>
      <c r="K305" s="146"/>
      <c r="L305" s="147"/>
    </row>
    <row r="306" spans="1:12" ht="13.95" customHeight="1" x14ac:dyDescent="0.25">
      <c r="A306" s="51"/>
      <c r="B306" s="145"/>
      <c r="C306" s="191" t="s">
        <v>881</v>
      </c>
      <c r="D306" s="425"/>
      <c r="E306" s="356"/>
      <c r="F306" s="628"/>
      <c r="G306" s="549"/>
      <c r="H306" s="356"/>
      <c r="I306" s="189"/>
      <c r="J306" s="142"/>
      <c r="K306" s="146"/>
      <c r="L306" s="147"/>
    </row>
    <row r="307" spans="1:12" ht="13.95" customHeight="1" x14ac:dyDescent="0.25">
      <c r="A307" s="51"/>
      <c r="B307" s="145"/>
      <c r="C307" s="191" t="s">
        <v>882</v>
      </c>
      <c r="D307" s="425"/>
      <c r="E307" s="356"/>
      <c r="F307" s="628"/>
      <c r="G307" s="549"/>
      <c r="H307" s="356"/>
      <c r="I307" s="189"/>
      <c r="J307" s="142"/>
      <c r="K307" s="146"/>
      <c r="L307" s="147"/>
    </row>
    <row r="308" spans="1:12" ht="13.95" customHeight="1" x14ac:dyDescent="0.25">
      <c r="A308" s="51"/>
      <c r="B308" s="145"/>
      <c r="C308" s="191" t="s">
        <v>883</v>
      </c>
      <c r="D308" s="425"/>
      <c r="E308" s="356"/>
      <c r="F308" s="628"/>
      <c r="G308" s="549"/>
      <c r="H308" s="356"/>
      <c r="I308" s="189"/>
      <c r="J308" s="142"/>
      <c r="K308" s="146"/>
      <c r="L308" s="147"/>
    </row>
    <row r="309" spans="1:12" ht="13.95" customHeight="1" x14ac:dyDescent="0.25">
      <c r="A309" s="51"/>
      <c r="B309" s="145"/>
      <c r="C309" s="191" t="s">
        <v>884</v>
      </c>
      <c r="D309" s="425"/>
      <c r="E309" s="356"/>
      <c r="F309" s="628"/>
      <c r="G309" s="549"/>
      <c r="H309" s="356"/>
      <c r="I309" s="189"/>
      <c r="J309" s="142"/>
      <c r="K309" s="146"/>
      <c r="L309" s="147"/>
    </row>
    <row r="310" spans="1:12" ht="13.95" customHeight="1" x14ac:dyDescent="0.25">
      <c r="A310" s="51"/>
      <c r="B310" s="145"/>
      <c r="C310" s="191" t="s">
        <v>885</v>
      </c>
      <c r="D310" s="425"/>
      <c r="E310" s="356"/>
      <c r="F310" s="628"/>
      <c r="G310" s="549"/>
      <c r="H310" s="356"/>
      <c r="I310" s="189"/>
      <c r="J310" s="142"/>
      <c r="K310" s="146"/>
      <c r="L310" s="147"/>
    </row>
    <row r="311" spans="1:12" ht="13.95" customHeight="1" x14ac:dyDescent="0.25">
      <c r="A311" s="51"/>
      <c r="B311" s="145"/>
      <c r="C311" s="191" t="s">
        <v>887</v>
      </c>
      <c r="D311" s="425"/>
      <c r="E311" s="356"/>
      <c r="F311" s="628"/>
      <c r="G311" s="549"/>
      <c r="H311" s="356"/>
      <c r="I311" s="189"/>
      <c r="J311" s="142"/>
      <c r="K311" s="146"/>
      <c r="L311" s="147"/>
    </row>
    <row r="312" spans="1:12" ht="13.95" customHeight="1" x14ac:dyDescent="0.25">
      <c r="A312" s="51"/>
      <c r="B312" s="145"/>
      <c r="C312" s="191" t="s">
        <v>888</v>
      </c>
      <c r="D312" s="425"/>
      <c r="E312" s="356"/>
      <c r="F312" s="628"/>
      <c r="G312" s="549"/>
      <c r="H312" s="356"/>
      <c r="I312" s="189"/>
      <c r="J312" s="142"/>
      <c r="K312" s="146"/>
      <c r="L312" s="147"/>
    </row>
    <row r="313" spans="1:12" ht="13.95" customHeight="1" x14ac:dyDescent="0.25">
      <c r="A313" s="51"/>
      <c r="B313" s="145"/>
      <c r="C313" s="191" t="s">
        <v>889</v>
      </c>
      <c r="D313" s="425"/>
      <c r="E313" s="356"/>
      <c r="F313" s="628"/>
      <c r="G313" s="549"/>
      <c r="H313" s="356"/>
      <c r="I313" s="189"/>
      <c r="J313" s="142"/>
      <c r="K313" s="146"/>
      <c r="L313" s="147"/>
    </row>
    <row r="314" spans="1:12" ht="13.95" customHeight="1" x14ac:dyDescent="0.25">
      <c r="A314" s="51"/>
      <c r="B314" s="145"/>
      <c r="C314" s="191" t="s">
        <v>890</v>
      </c>
      <c r="D314" s="425"/>
      <c r="E314" s="356"/>
      <c r="F314" s="628"/>
      <c r="G314" s="549"/>
      <c r="H314" s="356"/>
      <c r="I314" s="189"/>
      <c r="J314" s="142"/>
      <c r="K314" s="146"/>
      <c r="L314" s="147"/>
    </row>
    <row r="315" spans="1:12" ht="13.95" customHeight="1" x14ac:dyDescent="0.25">
      <c r="A315" s="51"/>
      <c r="B315" s="145"/>
      <c r="C315" s="191" t="s">
        <v>891</v>
      </c>
      <c r="D315" s="425"/>
      <c r="E315" s="356"/>
      <c r="F315" s="628"/>
      <c r="G315" s="549"/>
      <c r="H315" s="356"/>
      <c r="I315" s="189"/>
      <c r="J315" s="142"/>
      <c r="K315" s="146"/>
      <c r="L315" s="147"/>
    </row>
    <row r="316" spans="1:12" ht="13.95" customHeight="1" x14ac:dyDescent="0.25">
      <c r="A316" s="51"/>
      <c r="B316" s="145"/>
      <c r="C316" s="191" t="s">
        <v>892</v>
      </c>
      <c r="D316" s="425"/>
      <c r="E316" s="356"/>
      <c r="F316" s="628"/>
      <c r="G316" s="549"/>
      <c r="H316" s="356"/>
      <c r="I316" s="189"/>
      <c r="J316" s="142"/>
      <c r="K316" s="146"/>
      <c r="L316" s="147"/>
    </row>
    <row r="317" spans="1:12" ht="13.95" customHeight="1" x14ac:dyDescent="0.25">
      <c r="A317" s="51"/>
      <c r="B317" s="145"/>
      <c r="C317" s="191" t="s">
        <v>8</v>
      </c>
      <c r="D317" s="425"/>
      <c r="E317" s="356"/>
      <c r="F317" s="628"/>
      <c r="G317" s="549"/>
      <c r="H317" s="356"/>
      <c r="I317" s="189"/>
      <c r="J317" s="142"/>
      <c r="K317" s="146"/>
      <c r="L317" s="147"/>
    </row>
    <row r="318" spans="1:12" ht="13.95" customHeight="1" x14ac:dyDescent="0.25">
      <c r="A318" s="51"/>
      <c r="B318" s="145"/>
      <c r="C318" s="191" t="s">
        <v>9</v>
      </c>
      <c r="D318" s="425"/>
      <c r="E318" s="356"/>
      <c r="F318" s="628"/>
      <c r="G318" s="549"/>
      <c r="H318" s="356"/>
      <c r="I318" s="189"/>
      <c r="J318" s="142"/>
      <c r="K318" s="146"/>
      <c r="L318" s="147"/>
    </row>
    <row r="319" spans="1:12" ht="13.95" customHeight="1" x14ac:dyDescent="0.25">
      <c r="A319" s="51"/>
      <c r="B319" s="145"/>
      <c r="C319" s="191" t="s">
        <v>10</v>
      </c>
      <c r="D319" s="425"/>
      <c r="E319" s="356"/>
      <c r="F319" s="628"/>
      <c r="G319" s="549"/>
      <c r="H319" s="356"/>
      <c r="I319" s="189"/>
      <c r="J319" s="142"/>
      <c r="K319" s="146"/>
      <c r="L319" s="147"/>
    </row>
    <row r="320" spans="1:12" ht="13.95" customHeight="1" x14ac:dyDescent="0.25">
      <c r="A320" s="51"/>
      <c r="B320" s="145"/>
      <c r="C320" s="191" t="s">
        <v>12</v>
      </c>
      <c r="D320" s="425"/>
      <c r="E320" s="356"/>
      <c r="F320" s="628"/>
      <c r="G320" s="549"/>
      <c r="H320" s="356"/>
      <c r="I320" s="189"/>
      <c r="J320" s="142"/>
      <c r="K320" s="146"/>
      <c r="L320" s="147"/>
    </row>
    <row r="321" spans="1:12" ht="13.95" customHeight="1" x14ac:dyDescent="0.25">
      <c r="A321" s="51"/>
      <c r="B321" s="145"/>
      <c r="C321" s="191" t="s">
        <v>14</v>
      </c>
      <c r="D321" s="425"/>
      <c r="E321" s="356"/>
      <c r="F321" s="628"/>
      <c r="G321" s="549"/>
      <c r="H321" s="356"/>
      <c r="I321" s="189"/>
      <c r="J321" s="142"/>
      <c r="K321" s="146"/>
      <c r="L321" s="147"/>
    </row>
    <row r="322" spans="1:12" ht="13.95" customHeight="1" x14ac:dyDescent="0.25">
      <c r="A322" s="51"/>
      <c r="B322" s="145"/>
      <c r="C322" s="191" t="s">
        <v>16</v>
      </c>
      <c r="D322" s="425"/>
      <c r="E322" s="356"/>
      <c r="F322" s="628"/>
      <c r="G322" s="549"/>
      <c r="H322" s="356"/>
      <c r="I322" s="189"/>
      <c r="J322" s="142"/>
      <c r="K322" s="146"/>
      <c r="L322" s="147"/>
    </row>
    <row r="323" spans="1:12" ht="13.95" customHeight="1" x14ac:dyDescent="0.25">
      <c r="A323" s="51"/>
      <c r="B323" s="145"/>
      <c r="C323" s="191" t="s">
        <v>18</v>
      </c>
      <c r="D323" s="425"/>
      <c r="E323" s="356"/>
      <c r="F323" s="628"/>
      <c r="G323" s="549"/>
      <c r="H323" s="356"/>
      <c r="I323" s="189"/>
      <c r="J323" s="142"/>
      <c r="K323" s="146"/>
      <c r="L323" s="147"/>
    </row>
    <row r="324" spans="1:12" ht="13.95" customHeight="1" x14ac:dyDescent="0.25">
      <c r="A324" s="51"/>
      <c r="B324" s="145"/>
      <c r="C324" s="191" t="s">
        <v>20</v>
      </c>
      <c r="D324" s="425"/>
      <c r="E324" s="356"/>
      <c r="F324" s="628"/>
      <c r="G324" s="549"/>
      <c r="H324" s="356"/>
      <c r="I324" s="189"/>
      <c r="J324" s="142"/>
      <c r="K324" s="146"/>
      <c r="L324" s="147"/>
    </row>
    <row r="325" spans="1:12" ht="13.95" customHeight="1" x14ac:dyDescent="0.25">
      <c r="A325" s="51"/>
      <c r="B325" s="145"/>
      <c r="C325" s="191" t="s">
        <v>25</v>
      </c>
      <c r="D325" s="425"/>
      <c r="E325" s="356"/>
      <c r="F325" s="628"/>
      <c r="G325" s="549"/>
      <c r="H325" s="356"/>
      <c r="I325" s="189"/>
      <c r="J325" s="142"/>
      <c r="K325" s="146"/>
      <c r="L325" s="147"/>
    </row>
    <row r="326" spans="1:12" ht="13.95" customHeight="1" x14ac:dyDescent="0.25">
      <c r="A326" s="51"/>
      <c r="B326" s="145"/>
      <c r="C326" s="191" t="s">
        <v>27</v>
      </c>
      <c r="D326" s="425"/>
      <c r="E326" s="356"/>
      <c r="F326" s="628"/>
      <c r="G326" s="549"/>
      <c r="H326" s="356"/>
      <c r="I326" s="189"/>
      <c r="J326" s="142"/>
      <c r="K326" s="146"/>
      <c r="L326" s="147"/>
    </row>
    <row r="327" spans="1:12" ht="13.95" customHeight="1" x14ac:dyDescent="0.25">
      <c r="A327" s="51"/>
      <c r="B327" s="145"/>
      <c r="C327" s="191" t="s">
        <v>29</v>
      </c>
      <c r="D327" s="425"/>
      <c r="E327" s="356"/>
      <c r="F327" s="628"/>
      <c r="G327" s="549"/>
      <c r="H327" s="356"/>
      <c r="I327" s="189"/>
      <c r="J327" s="142"/>
      <c r="K327" s="146"/>
      <c r="L327" s="147"/>
    </row>
    <row r="328" spans="1:12" ht="13.95" customHeight="1" x14ac:dyDescent="0.25">
      <c r="A328" s="51"/>
      <c r="B328" s="145"/>
      <c r="C328" s="191" t="s">
        <v>32</v>
      </c>
      <c r="D328" s="425"/>
      <c r="E328" s="356"/>
      <c r="F328" s="628"/>
      <c r="G328" s="549"/>
      <c r="H328" s="356"/>
      <c r="I328" s="189"/>
      <c r="J328" s="142"/>
      <c r="K328" s="146"/>
      <c r="L328" s="147"/>
    </row>
    <row r="329" spans="1:12" ht="13.95" customHeight="1" x14ac:dyDescent="0.25">
      <c r="A329" s="51"/>
      <c r="B329" s="145"/>
      <c r="C329" s="191" t="s">
        <v>35</v>
      </c>
      <c r="D329" s="425"/>
      <c r="E329" s="356"/>
      <c r="F329" s="628"/>
      <c r="G329" s="549"/>
      <c r="H329" s="356"/>
      <c r="I329" s="189"/>
      <c r="J329" s="142"/>
      <c r="K329" s="146"/>
      <c r="L329" s="147"/>
    </row>
    <row r="330" spans="1:12" ht="13.95" customHeight="1" x14ac:dyDescent="0.25">
      <c r="A330" s="51"/>
      <c r="B330" s="145"/>
      <c r="C330" s="191" t="s">
        <v>847</v>
      </c>
      <c r="D330" s="425"/>
      <c r="E330" s="356"/>
      <c r="F330" s="628"/>
      <c r="G330" s="549"/>
      <c r="H330" s="356"/>
      <c r="I330" s="189"/>
      <c r="J330" s="142"/>
      <c r="K330" s="146"/>
      <c r="L330" s="147"/>
    </row>
    <row r="331" spans="1:12" ht="13.95" customHeight="1" x14ac:dyDescent="0.25">
      <c r="A331" s="51"/>
      <c r="B331" s="145"/>
      <c r="C331" s="191" t="s">
        <v>848</v>
      </c>
      <c r="D331" s="425"/>
      <c r="E331" s="356"/>
      <c r="F331" s="628"/>
      <c r="G331" s="549"/>
      <c r="H331" s="356"/>
      <c r="I331" s="189"/>
      <c r="J331" s="142"/>
      <c r="K331" s="146"/>
      <c r="L331" s="147"/>
    </row>
    <row r="332" spans="1:12" ht="13.95" customHeight="1" x14ac:dyDescent="0.25">
      <c r="A332" s="51"/>
      <c r="B332" s="145"/>
      <c r="C332" s="191" t="s">
        <v>849</v>
      </c>
      <c r="D332" s="425"/>
      <c r="E332" s="356"/>
      <c r="F332" s="628"/>
      <c r="G332" s="549"/>
      <c r="H332" s="356"/>
      <c r="I332" s="189"/>
      <c r="J332" s="142"/>
      <c r="K332" s="146"/>
      <c r="L332" s="147"/>
    </row>
    <row r="333" spans="1:12" ht="13.95" customHeight="1" x14ac:dyDescent="0.25">
      <c r="A333" s="51"/>
      <c r="B333" s="145"/>
      <c r="C333" s="191" t="s">
        <v>850</v>
      </c>
      <c r="D333" s="425"/>
      <c r="E333" s="356"/>
      <c r="F333" s="628"/>
      <c r="G333" s="549"/>
      <c r="H333" s="356"/>
      <c r="I333" s="189"/>
      <c r="J333" s="142"/>
      <c r="K333" s="146"/>
      <c r="L333" s="147"/>
    </row>
    <row r="334" spans="1:12" ht="13.95" customHeight="1" x14ac:dyDescent="0.25">
      <c r="A334" s="51"/>
      <c r="B334" s="145"/>
      <c r="C334" s="191" t="s">
        <v>851</v>
      </c>
      <c r="D334" s="425"/>
      <c r="E334" s="356"/>
      <c r="F334" s="628"/>
      <c r="G334" s="549"/>
      <c r="H334" s="356"/>
      <c r="I334" s="189"/>
      <c r="J334" s="142"/>
      <c r="K334" s="146"/>
      <c r="L334" s="147"/>
    </row>
    <row r="335" spans="1:12" ht="13.95" customHeight="1" x14ac:dyDescent="0.25">
      <c r="A335" s="51"/>
      <c r="B335" s="145"/>
      <c r="C335" s="191" t="s">
        <v>852</v>
      </c>
      <c r="D335" s="425"/>
      <c r="E335" s="356"/>
      <c r="F335" s="628"/>
      <c r="G335" s="549"/>
      <c r="H335" s="356"/>
      <c r="I335" s="189"/>
      <c r="J335" s="142"/>
      <c r="K335" s="146"/>
      <c r="L335" s="147"/>
    </row>
    <row r="336" spans="1:12" ht="13.95" customHeight="1" x14ac:dyDescent="0.25">
      <c r="A336" s="51"/>
      <c r="B336" s="145"/>
      <c r="C336" s="191" t="s">
        <v>853</v>
      </c>
      <c r="D336" s="425"/>
      <c r="E336" s="356"/>
      <c r="F336" s="628"/>
      <c r="G336" s="549"/>
      <c r="H336" s="356"/>
      <c r="I336" s="189"/>
      <c r="J336" s="142"/>
      <c r="K336" s="146"/>
      <c r="L336" s="147"/>
    </row>
    <row r="337" spans="1:12" ht="13.95" customHeight="1" x14ac:dyDescent="0.25">
      <c r="A337" s="51"/>
      <c r="B337" s="145"/>
      <c r="C337" s="191" t="s">
        <v>854</v>
      </c>
      <c r="D337" s="425"/>
      <c r="E337" s="356"/>
      <c r="F337" s="628"/>
      <c r="G337" s="549"/>
      <c r="H337" s="356"/>
      <c r="I337" s="189"/>
      <c r="J337" s="142"/>
      <c r="K337" s="146"/>
      <c r="L337" s="147"/>
    </row>
    <row r="338" spans="1:12" ht="13.95" customHeight="1" x14ac:dyDescent="0.25">
      <c r="A338" s="51"/>
      <c r="B338" s="145"/>
      <c r="C338" s="191" t="s">
        <v>37</v>
      </c>
      <c r="D338" s="425"/>
      <c r="E338" s="356"/>
      <c r="F338" s="628"/>
      <c r="G338" s="549"/>
      <c r="H338" s="356"/>
      <c r="I338" s="189"/>
      <c r="J338" s="142"/>
      <c r="K338" s="146"/>
      <c r="L338" s="147"/>
    </row>
    <row r="339" spans="1:12" ht="13.95" customHeight="1" x14ac:dyDescent="0.25">
      <c r="A339" s="51"/>
      <c r="B339" s="145"/>
      <c r="C339" s="191" t="s">
        <v>39</v>
      </c>
      <c r="D339" s="425"/>
      <c r="E339" s="356"/>
      <c r="F339" s="628"/>
      <c r="G339" s="549"/>
      <c r="H339" s="356"/>
      <c r="I339" s="189"/>
      <c r="J339" s="142"/>
      <c r="K339" s="146"/>
      <c r="L339" s="147"/>
    </row>
    <row r="340" spans="1:12" ht="13.95" customHeight="1" x14ac:dyDescent="0.25">
      <c r="A340" s="51"/>
      <c r="B340" s="145"/>
      <c r="C340" s="191" t="s">
        <v>42</v>
      </c>
      <c r="D340" s="425"/>
      <c r="E340" s="356"/>
      <c r="F340" s="628"/>
      <c r="G340" s="549"/>
      <c r="H340" s="356"/>
      <c r="I340" s="189"/>
      <c r="J340" s="142"/>
      <c r="K340" s="146"/>
      <c r="L340" s="147"/>
    </row>
    <row r="341" spans="1:12" ht="13.95" customHeight="1" x14ac:dyDescent="0.25">
      <c r="A341" s="51"/>
      <c r="B341" s="145"/>
      <c r="C341" s="191" t="s">
        <v>45</v>
      </c>
      <c r="D341" s="425"/>
      <c r="E341" s="356"/>
      <c r="F341" s="628"/>
      <c r="G341" s="549"/>
      <c r="H341" s="356"/>
      <c r="I341" s="189"/>
      <c r="J341" s="142"/>
      <c r="K341" s="146"/>
      <c r="L341" s="147"/>
    </row>
    <row r="342" spans="1:12" ht="13.95" customHeight="1" x14ac:dyDescent="0.25">
      <c r="A342" s="51"/>
      <c r="B342" s="145"/>
      <c r="C342" s="191" t="s">
        <v>47</v>
      </c>
      <c r="D342" s="425"/>
      <c r="E342" s="356"/>
      <c r="F342" s="628"/>
      <c r="G342" s="549"/>
      <c r="H342" s="356"/>
      <c r="I342" s="189"/>
      <c r="J342" s="142"/>
      <c r="K342" s="146"/>
      <c r="L342" s="147"/>
    </row>
    <row r="343" spans="1:12" ht="13.95" customHeight="1" x14ac:dyDescent="0.25">
      <c r="A343" s="51"/>
      <c r="B343" s="145"/>
      <c r="C343" s="191" t="s">
        <v>49</v>
      </c>
      <c r="D343" s="425"/>
      <c r="E343" s="356"/>
      <c r="F343" s="628"/>
      <c r="G343" s="549"/>
      <c r="H343" s="356"/>
      <c r="I343" s="189"/>
      <c r="J343" s="142"/>
      <c r="K343" s="146"/>
      <c r="L343" s="147"/>
    </row>
    <row r="344" spans="1:12" ht="13.95" customHeight="1" x14ac:dyDescent="0.25">
      <c r="A344" s="51"/>
      <c r="B344" s="145"/>
      <c r="C344" s="191" t="s">
        <v>51</v>
      </c>
      <c r="D344" s="425"/>
      <c r="E344" s="356"/>
      <c r="F344" s="628"/>
      <c r="G344" s="549"/>
      <c r="H344" s="356"/>
      <c r="I344" s="189"/>
      <c r="J344" s="142"/>
      <c r="K344" s="146"/>
      <c r="L344" s="147"/>
    </row>
    <row r="345" spans="1:12" ht="13.95" customHeight="1" x14ac:dyDescent="0.25">
      <c r="A345" s="51"/>
      <c r="B345" s="145"/>
      <c r="C345" s="191" t="s">
        <v>855</v>
      </c>
      <c r="D345" s="425"/>
      <c r="E345" s="356"/>
      <c r="F345" s="628"/>
      <c r="G345" s="549"/>
      <c r="H345" s="356"/>
      <c r="I345" s="189"/>
      <c r="J345" s="142"/>
      <c r="K345" s="146"/>
      <c r="L345" s="147"/>
    </row>
    <row r="346" spans="1:12" ht="13.95" customHeight="1" x14ac:dyDescent="0.25">
      <c r="A346" s="51"/>
      <c r="B346" s="145"/>
      <c r="C346" s="191" t="s">
        <v>856</v>
      </c>
      <c r="D346" s="425"/>
      <c r="E346" s="356"/>
      <c r="F346" s="628"/>
      <c r="G346" s="549"/>
      <c r="H346" s="356"/>
      <c r="I346" s="189"/>
      <c r="J346" s="142"/>
      <c r="K346" s="146"/>
      <c r="L346" s="147"/>
    </row>
    <row r="347" spans="1:12" ht="13.95" customHeight="1" x14ac:dyDescent="0.25">
      <c r="A347" s="51"/>
      <c r="B347" s="145"/>
      <c r="C347" s="191" t="s">
        <v>857</v>
      </c>
      <c r="D347" s="425"/>
      <c r="E347" s="356"/>
      <c r="F347" s="628"/>
      <c r="G347" s="549"/>
      <c r="H347" s="356"/>
      <c r="I347" s="189"/>
      <c r="J347" s="142"/>
      <c r="K347" s="146"/>
      <c r="L347" s="147"/>
    </row>
    <row r="348" spans="1:12" ht="13.95" customHeight="1" x14ac:dyDescent="0.25">
      <c r="A348" s="51"/>
      <c r="B348" s="145"/>
      <c r="C348" s="191" t="s">
        <v>858</v>
      </c>
      <c r="D348" s="425"/>
      <c r="E348" s="356"/>
      <c r="F348" s="628"/>
      <c r="G348" s="549"/>
      <c r="H348" s="356"/>
      <c r="I348" s="189"/>
      <c r="J348" s="142"/>
      <c r="K348" s="146"/>
      <c r="L348" s="147"/>
    </row>
    <row r="349" spans="1:12" ht="13.95" customHeight="1" x14ac:dyDescent="0.25">
      <c r="A349" s="51"/>
      <c r="B349" s="145"/>
      <c r="C349" s="191" t="s">
        <v>859</v>
      </c>
      <c r="D349" s="425"/>
      <c r="E349" s="356"/>
      <c r="F349" s="628"/>
      <c r="G349" s="549"/>
      <c r="H349" s="356"/>
      <c r="I349" s="189"/>
      <c r="J349" s="142"/>
      <c r="K349" s="146"/>
      <c r="L349" s="147"/>
    </row>
    <row r="350" spans="1:12" ht="13.95" customHeight="1" x14ac:dyDescent="0.25">
      <c r="A350" s="51"/>
      <c r="B350" s="145"/>
      <c r="C350" s="191" t="s">
        <v>860</v>
      </c>
      <c r="D350" s="425"/>
      <c r="E350" s="356"/>
      <c r="F350" s="628"/>
      <c r="G350" s="549"/>
      <c r="H350" s="356"/>
      <c r="I350" s="189"/>
      <c r="J350" s="142"/>
      <c r="K350" s="146"/>
      <c r="L350" s="147"/>
    </row>
    <row r="351" spans="1:12" ht="13.95" customHeight="1" x14ac:dyDescent="0.25">
      <c r="A351" s="51"/>
      <c r="B351" s="145"/>
      <c r="C351" s="191" t="s">
        <v>861</v>
      </c>
      <c r="D351" s="425"/>
      <c r="E351" s="356"/>
      <c r="F351" s="628"/>
      <c r="G351" s="549"/>
      <c r="H351" s="356"/>
      <c r="I351" s="189"/>
      <c r="J351" s="142"/>
      <c r="K351" s="146"/>
      <c r="L351" s="147"/>
    </row>
    <row r="352" spans="1:12" ht="13.95" customHeight="1" x14ac:dyDescent="0.25">
      <c r="A352" s="51"/>
      <c r="B352" s="145"/>
      <c r="C352" s="191" t="s">
        <v>862</v>
      </c>
      <c r="D352" s="425"/>
      <c r="E352" s="356"/>
      <c r="F352" s="628"/>
      <c r="G352" s="549"/>
      <c r="H352" s="356"/>
      <c r="I352" s="189"/>
      <c r="J352" s="142"/>
      <c r="K352" s="146"/>
      <c r="L352" s="147"/>
    </row>
    <row r="353" spans="1:12" ht="13.95" customHeight="1" x14ac:dyDescent="0.25">
      <c r="A353" s="51"/>
      <c r="B353" s="145"/>
      <c r="C353" s="191" t="s">
        <v>863</v>
      </c>
      <c r="D353" s="425"/>
      <c r="E353" s="356"/>
      <c r="F353" s="628"/>
      <c r="G353" s="549"/>
      <c r="H353" s="356"/>
      <c r="I353" s="189"/>
      <c r="J353" s="142"/>
      <c r="K353" s="146"/>
      <c r="L353" s="147"/>
    </row>
    <row r="354" spans="1:12" ht="13.95" customHeight="1" x14ac:dyDescent="0.25">
      <c r="A354" s="51"/>
      <c r="B354" s="145"/>
      <c r="C354" s="191" t="s">
        <v>864</v>
      </c>
      <c r="D354" s="425"/>
      <c r="E354" s="356"/>
      <c r="F354" s="628"/>
      <c r="G354" s="549"/>
      <c r="H354" s="356"/>
      <c r="I354" s="189"/>
      <c r="J354" s="142"/>
      <c r="K354" s="146"/>
      <c r="L354" s="147"/>
    </row>
    <row r="355" spans="1:12" ht="13.95" customHeight="1" x14ac:dyDescent="0.25">
      <c r="A355" s="51"/>
      <c r="B355" s="145"/>
      <c r="C355" s="191" t="s">
        <v>865</v>
      </c>
      <c r="D355" s="425"/>
      <c r="E355" s="356"/>
      <c r="F355" s="628"/>
      <c r="G355" s="549"/>
      <c r="H355" s="356"/>
      <c r="I355" s="189"/>
      <c r="J355" s="142"/>
      <c r="K355" s="146"/>
      <c r="L355" s="147"/>
    </row>
    <row r="356" spans="1:12" ht="13.95" customHeight="1" x14ac:dyDescent="0.25">
      <c r="A356" s="51"/>
      <c r="B356" s="145"/>
      <c r="C356" s="191" t="s">
        <v>155</v>
      </c>
      <c r="D356" s="425"/>
      <c r="E356" s="356"/>
      <c r="F356" s="628"/>
      <c r="G356" s="549"/>
      <c r="H356" s="356"/>
      <c r="I356" s="189"/>
      <c r="J356" s="142"/>
      <c r="K356" s="146"/>
      <c r="L356" s="147"/>
    </row>
    <row r="357" spans="1:12" ht="13.95" customHeight="1" x14ac:dyDescent="0.25">
      <c r="A357" s="51"/>
      <c r="B357" s="145"/>
      <c r="C357" s="191" t="s">
        <v>156</v>
      </c>
      <c r="D357" s="425"/>
      <c r="E357" s="356"/>
      <c r="F357" s="628"/>
      <c r="G357" s="549"/>
      <c r="H357" s="356"/>
      <c r="I357" s="189"/>
      <c r="J357" s="142"/>
      <c r="K357" s="146"/>
      <c r="L357" s="147"/>
    </row>
    <row r="358" spans="1:12" ht="13.95" customHeight="1" x14ac:dyDescent="0.25">
      <c r="A358" s="51"/>
      <c r="B358" s="145"/>
      <c r="C358" s="191" t="s">
        <v>157</v>
      </c>
      <c r="D358" s="425"/>
      <c r="E358" s="356"/>
      <c r="F358" s="628"/>
      <c r="G358" s="549"/>
      <c r="H358" s="356"/>
      <c r="I358" s="189"/>
      <c r="J358" s="142"/>
      <c r="K358" s="146"/>
      <c r="L358" s="147"/>
    </row>
    <row r="359" spans="1:12" ht="13.95" customHeight="1" x14ac:dyDescent="0.25">
      <c r="A359" s="51"/>
      <c r="B359" s="145"/>
      <c r="C359" s="191" t="s">
        <v>158</v>
      </c>
      <c r="D359" s="425"/>
      <c r="E359" s="356"/>
      <c r="F359" s="628"/>
      <c r="G359" s="549"/>
      <c r="H359" s="356"/>
      <c r="I359" s="189"/>
      <c r="J359" s="142"/>
      <c r="K359" s="146"/>
      <c r="L359" s="147"/>
    </row>
    <row r="360" spans="1:12" ht="13.95" customHeight="1" x14ac:dyDescent="0.25">
      <c r="A360" s="51"/>
      <c r="B360" s="145"/>
      <c r="C360" s="191" t="s">
        <v>875</v>
      </c>
      <c r="D360" s="425"/>
      <c r="E360" s="356"/>
      <c r="F360" s="628"/>
      <c r="G360" s="549"/>
      <c r="H360" s="356"/>
      <c r="I360" s="189"/>
      <c r="J360" s="142"/>
      <c r="K360" s="146"/>
      <c r="L360" s="147"/>
    </row>
    <row r="361" spans="1:12" ht="13.95" customHeight="1" x14ac:dyDescent="0.25">
      <c r="A361" s="51"/>
      <c r="B361" s="145"/>
      <c r="C361" s="191" t="s">
        <v>2271</v>
      </c>
      <c r="D361" s="425"/>
      <c r="E361" s="356"/>
      <c r="F361" s="628"/>
      <c r="G361" s="549"/>
      <c r="H361" s="356"/>
      <c r="I361" s="189"/>
      <c r="J361" s="142"/>
      <c r="K361" s="146"/>
      <c r="L361" s="147"/>
    </row>
    <row r="362" spans="1:12" ht="13.95" customHeight="1" x14ac:dyDescent="0.25">
      <c r="A362" s="51"/>
      <c r="B362" s="145"/>
      <c r="C362" s="191" t="s">
        <v>159</v>
      </c>
      <c r="D362" s="425"/>
      <c r="E362" s="356"/>
      <c r="F362" s="628"/>
      <c r="G362" s="549"/>
      <c r="H362" s="356"/>
      <c r="I362" s="189"/>
      <c r="J362" s="142"/>
      <c r="K362" s="146"/>
      <c r="L362" s="147"/>
    </row>
    <row r="363" spans="1:12" ht="13.95" customHeight="1" x14ac:dyDescent="0.25">
      <c r="A363" s="51"/>
      <c r="B363" s="145"/>
      <c r="C363" s="191" t="s">
        <v>160</v>
      </c>
      <c r="D363" s="425"/>
      <c r="E363" s="356"/>
      <c r="F363" s="628"/>
      <c r="G363" s="549"/>
      <c r="H363" s="356"/>
      <c r="I363" s="189"/>
      <c r="J363" s="142"/>
      <c r="K363" s="146"/>
      <c r="L363" s="147"/>
    </row>
    <row r="364" spans="1:12" ht="13.95" customHeight="1" x14ac:dyDescent="0.25">
      <c r="A364" s="51"/>
      <c r="B364" s="145"/>
      <c r="C364" s="191" t="s">
        <v>161</v>
      </c>
      <c r="D364" s="425"/>
      <c r="E364" s="356"/>
      <c r="F364" s="628"/>
      <c r="G364" s="549"/>
      <c r="H364" s="356"/>
      <c r="I364" s="189"/>
      <c r="J364" s="142"/>
      <c r="K364" s="146"/>
      <c r="L364" s="147"/>
    </row>
    <row r="365" spans="1:12" ht="13.95" customHeight="1" x14ac:dyDescent="0.25">
      <c r="A365" s="51"/>
      <c r="B365" s="145"/>
      <c r="C365" s="191" t="s">
        <v>162</v>
      </c>
      <c r="D365" s="425"/>
      <c r="E365" s="356"/>
      <c r="F365" s="628"/>
      <c r="G365" s="549"/>
      <c r="H365" s="356"/>
      <c r="I365" s="189"/>
      <c r="J365" s="142"/>
      <c r="K365" s="146"/>
      <c r="L365" s="147"/>
    </row>
    <row r="366" spans="1:12" ht="13.95" customHeight="1" x14ac:dyDescent="0.25">
      <c r="A366" s="51"/>
      <c r="B366" s="145"/>
      <c r="C366" s="191" t="s">
        <v>163</v>
      </c>
      <c r="D366" s="425"/>
      <c r="E366" s="356"/>
      <c r="F366" s="628"/>
      <c r="G366" s="549"/>
      <c r="H366" s="356"/>
      <c r="I366" s="189"/>
      <c r="J366" s="142"/>
      <c r="K366" s="146"/>
      <c r="L366" s="147"/>
    </row>
    <row r="367" spans="1:12" ht="13.95" customHeight="1" x14ac:dyDescent="0.25">
      <c r="A367" s="51"/>
      <c r="B367" s="145"/>
      <c r="C367" s="191" t="s">
        <v>164</v>
      </c>
      <c r="D367" s="425"/>
      <c r="E367" s="356"/>
      <c r="F367" s="628"/>
      <c r="G367" s="549"/>
      <c r="H367" s="356"/>
      <c r="I367" s="189"/>
      <c r="J367" s="142"/>
      <c r="K367" s="146"/>
      <c r="L367" s="147"/>
    </row>
    <row r="368" spans="1:12" ht="13.95" customHeight="1" x14ac:dyDescent="0.25">
      <c r="A368" s="51"/>
      <c r="B368" s="145"/>
      <c r="C368" s="191" t="s">
        <v>165</v>
      </c>
      <c r="D368" s="425"/>
      <c r="E368" s="356"/>
      <c r="F368" s="628"/>
      <c r="G368" s="549"/>
      <c r="H368" s="356"/>
      <c r="I368" s="189"/>
      <c r="J368" s="142"/>
      <c r="K368" s="146"/>
      <c r="L368" s="147"/>
    </row>
    <row r="369" spans="1:12" ht="13.95" customHeight="1" x14ac:dyDescent="0.25">
      <c r="A369" s="51"/>
      <c r="B369" s="145"/>
      <c r="C369" s="191" t="s">
        <v>166</v>
      </c>
      <c r="D369" s="425"/>
      <c r="E369" s="356"/>
      <c r="F369" s="628"/>
      <c r="G369" s="549"/>
      <c r="H369" s="356"/>
      <c r="I369" s="189"/>
      <c r="J369" s="142"/>
      <c r="K369" s="146"/>
      <c r="L369" s="147"/>
    </row>
    <row r="370" spans="1:12" ht="13.95" customHeight="1" x14ac:dyDescent="0.25">
      <c r="A370" s="51"/>
      <c r="B370" s="145"/>
      <c r="C370" s="191" t="s">
        <v>167</v>
      </c>
      <c r="D370" s="425"/>
      <c r="E370" s="356"/>
      <c r="F370" s="628"/>
      <c r="G370" s="549"/>
      <c r="H370" s="356"/>
      <c r="I370" s="189"/>
      <c r="J370" s="142"/>
      <c r="K370" s="146"/>
      <c r="L370" s="147"/>
    </row>
    <row r="371" spans="1:12" ht="13.95" customHeight="1" x14ac:dyDescent="0.25">
      <c r="A371" s="51"/>
      <c r="B371" s="145"/>
      <c r="C371" s="191" t="s">
        <v>169</v>
      </c>
      <c r="D371" s="425"/>
      <c r="E371" s="356"/>
      <c r="F371" s="628"/>
      <c r="G371" s="549"/>
      <c r="H371" s="356"/>
      <c r="I371" s="189"/>
      <c r="J371" s="142"/>
      <c r="K371" s="146"/>
      <c r="L371" s="147"/>
    </row>
    <row r="372" spans="1:12" ht="13.95" customHeight="1" x14ac:dyDescent="0.25">
      <c r="A372" s="51"/>
      <c r="B372" s="145"/>
      <c r="C372" s="191" t="s">
        <v>170</v>
      </c>
      <c r="D372" s="425"/>
      <c r="E372" s="356"/>
      <c r="F372" s="628"/>
      <c r="G372" s="549"/>
      <c r="H372" s="356"/>
      <c r="I372" s="189"/>
      <c r="J372" s="142"/>
      <c r="K372" s="146"/>
      <c r="L372" s="147"/>
    </row>
    <row r="373" spans="1:12" ht="13.95" customHeight="1" x14ac:dyDescent="0.25">
      <c r="A373" s="51"/>
      <c r="B373" s="145"/>
      <c r="C373" s="191" t="s">
        <v>171</v>
      </c>
      <c r="D373" s="425"/>
      <c r="E373" s="356"/>
      <c r="F373" s="628"/>
      <c r="G373" s="549"/>
      <c r="H373" s="356"/>
      <c r="I373" s="189"/>
      <c r="J373" s="142"/>
      <c r="K373" s="146"/>
      <c r="L373" s="147"/>
    </row>
    <row r="374" spans="1:12" ht="13.95" customHeight="1" x14ac:dyDescent="0.25">
      <c r="A374" s="51"/>
      <c r="B374" s="145"/>
      <c r="C374" s="191" t="s">
        <v>172</v>
      </c>
      <c r="D374" s="425"/>
      <c r="E374" s="356"/>
      <c r="F374" s="628"/>
      <c r="G374" s="549"/>
      <c r="H374" s="356"/>
      <c r="I374" s="189"/>
      <c r="J374" s="142"/>
      <c r="K374" s="146"/>
      <c r="L374" s="147"/>
    </row>
    <row r="375" spans="1:12" ht="13.95" customHeight="1" x14ac:dyDescent="0.25">
      <c r="A375" s="51"/>
      <c r="B375" s="145"/>
      <c r="C375" s="191" t="s">
        <v>173</v>
      </c>
      <c r="D375" s="425"/>
      <c r="E375" s="356"/>
      <c r="F375" s="628"/>
      <c r="G375" s="549"/>
      <c r="H375" s="356"/>
      <c r="I375" s="189"/>
      <c r="J375" s="142"/>
      <c r="K375" s="146"/>
      <c r="L375" s="147"/>
    </row>
    <row r="376" spans="1:12" ht="13.95" customHeight="1" x14ac:dyDescent="0.25">
      <c r="A376" s="51"/>
      <c r="B376" s="145"/>
      <c r="C376" s="191" t="s">
        <v>174</v>
      </c>
      <c r="D376" s="425"/>
      <c r="E376" s="356"/>
      <c r="F376" s="628"/>
      <c r="G376" s="549"/>
      <c r="H376" s="356"/>
      <c r="I376" s="189"/>
      <c r="J376" s="142"/>
      <c r="K376" s="146"/>
      <c r="L376" s="147"/>
    </row>
    <row r="377" spans="1:12" ht="13.95" customHeight="1" x14ac:dyDescent="0.25">
      <c r="A377" s="51"/>
      <c r="B377" s="145"/>
      <c r="C377" s="191" t="s">
        <v>175</v>
      </c>
      <c r="D377" s="425"/>
      <c r="E377" s="356"/>
      <c r="F377" s="628"/>
      <c r="G377" s="549"/>
      <c r="H377" s="356"/>
      <c r="I377" s="189"/>
      <c r="J377" s="142"/>
      <c r="K377" s="146"/>
      <c r="L377" s="147"/>
    </row>
    <row r="378" spans="1:12" ht="13.95" customHeight="1" x14ac:dyDescent="0.25">
      <c r="A378" s="51"/>
      <c r="B378" s="145"/>
      <c r="C378" s="191" t="s">
        <v>176</v>
      </c>
      <c r="D378" s="425"/>
      <c r="E378" s="356"/>
      <c r="F378" s="628"/>
      <c r="G378" s="549"/>
      <c r="H378" s="356"/>
      <c r="I378" s="189"/>
      <c r="J378" s="142"/>
      <c r="K378" s="146"/>
      <c r="L378" s="147"/>
    </row>
    <row r="379" spans="1:12" ht="13.95" customHeight="1" x14ac:dyDescent="0.25">
      <c r="A379" s="51"/>
      <c r="B379" s="145"/>
      <c r="C379" s="191" t="s">
        <v>177</v>
      </c>
      <c r="D379" s="425"/>
      <c r="E379" s="356"/>
      <c r="F379" s="628"/>
      <c r="G379" s="549"/>
      <c r="H379" s="356"/>
      <c r="I379" s="189"/>
      <c r="J379" s="142"/>
      <c r="K379" s="146"/>
      <c r="L379" s="147"/>
    </row>
    <row r="380" spans="1:12" ht="13.95" customHeight="1" x14ac:dyDescent="0.25">
      <c r="A380" s="51"/>
      <c r="B380" s="145"/>
      <c r="C380" s="191" t="s">
        <v>178</v>
      </c>
      <c r="D380" s="425"/>
      <c r="E380" s="356"/>
      <c r="F380" s="628"/>
      <c r="G380" s="549"/>
      <c r="H380" s="356"/>
      <c r="I380" s="189"/>
      <c r="J380" s="142"/>
      <c r="K380" s="146"/>
      <c r="L380" s="147"/>
    </row>
    <row r="381" spans="1:12" ht="13.95" customHeight="1" x14ac:dyDescent="0.25">
      <c r="A381" s="51"/>
      <c r="B381" s="145"/>
      <c r="C381" s="191" t="s">
        <v>179</v>
      </c>
      <c r="D381" s="425"/>
      <c r="E381" s="356"/>
      <c r="F381" s="628"/>
      <c r="G381" s="549"/>
      <c r="H381" s="356"/>
      <c r="I381" s="189"/>
      <c r="J381" s="142"/>
      <c r="K381" s="146"/>
      <c r="L381" s="147"/>
    </row>
    <row r="382" spans="1:12" ht="13.95" customHeight="1" x14ac:dyDescent="0.25">
      <c r="A382" s="51"/>
      <c r="B382" s="145"/>
      <c r="C382" s="191" t="s">
        <v>180</v>
      </c>
      <c r="D382" s="425"/>
      <c r="E382" s="356"/>
      <c r="F382" s="628"/>
      <c r="G382" s="549"/>
      <c r="H382" s="356"/>
      <c r="I382" s="189"/>
      <c r="J382" s="142"/>
      <c r="K382" s="146"/>
      <c r="L382" s="147"/>
    </row>
    <row r="383" spans="1:12" ht="13.95" customHeight="1" x14ac:dyDescent="0.25">
      <c r="A383" s="51"/>
      <c r="B383" s="145"/>
      <c r="C383" s="191" t="s">
        <v>181</v>
      </c>
      <c r="D383" s="425"/>
      <c r="E383" s="356"/>
      <c r="F383" s="628"/>
      <c r="G383" s="549"/>
      <c r="H383" s="356"/>
      <c r="I383" s="189"/>
      <c r="J383" s="142"/>
      <c r="K383" s="146"/>
      <c r="L383" s="147"/>
    </row>
    <row r="384" spans="1:12" ht="13.95" customHeight="1" x14ac:dyDescent="0.25">
      <c r="A384" s="51"/>
      <c r="B384" s="145"/>
      <c r="C384" s="191" t="s">
        <v>2276</v>
      </c>
      <c r="D384" s="425"/>
      <c r="E384" s="356"/>
      <c r="F384" s="628"/>
      <c r="G384" s="549"/>
      <c r="H384" s="356"/>
      <c r="I384" s="189"/>
      <c r="J384" s="142"/>
      <c r="K384" s="146"/>
      <c r="L384" s="147"/>
    </row>
    <row r="385" spans="1:12" ht="13.95" customHeight="1" x14ac:dyDescent="0.25">
      <c r="A385" s="51"/>
      <c r="B385" s="145"/>
      <c r="C385" s="191" t="s">
        <v>2277</v>
      </c>
      <c r="D385" s="425"/>
      <c r="E385" s="356"/>
      <c r="F385" s="628"/>
      <c r="G385" s="549"/>
      <c r="H385" s="356"/>
      <c r="I385" s="189"/>
      <c r="J385" s="142"/>
      <c r="K385" s="146"/>
      <c r="L385" s="147"/>
    </row>
    <row r="386" spans="1:12" ht="13.95" customHeight="1" x14ac:dyDescent="0.25">
      <c r="A386" s="51"/>
      <c r="B386" s="145"/>
      <c r="C386" s="191" t="s">
        <v>2278</v>
      </c>
      <c r="D386" s="425"/>
      <c r="E386" s="356"/>
      <c r="F386" s="628"/>
      <c r="G386" s="549"/>
      <c r="H386" s="356"/>
      <c r="I386" s="189"/>
      <c r="J386" s="142"/>
      <c r="K386" s="146"/>
      <c r="L386" s="147"/>
    </row>
    <row r="387" spans="1:12" ht="13.95" customHeight="1" x14ac:dyDescent="0.25">
      <c r="A387" s="51"/>
      <c r="B387" s="145"/>
      <c r="C387" s="191" t="s">
        <v>2279</v>
      </c>
      <c r="D387" s="425"/>
      <c r="E387" s="356"/>
      <c r="F387" s="628"/>
      <c r="G387" s="549"/>
      <c r="H387" s="356"/>
      <c r="I387" s="189"/>
      <c r="J387" s="142"/>
      <c r="K387" s="146"/>
      <c r="L387" s="147"/>
    </row>
    <row r="388" spans="1:12" ht="13.95" customHeight="1" x14ac:dyDescent="0.25">
      <c r="A388" s="51"/>
      <c r="B388" s="145"/>
      <c r="C388" s="191" t="s">
        <v>2280</v>
      </c>
      <c r="D388" s="425"/>
      <c r="E388" s="356"/>
      <c r="F388" s="628"/>
      <c r="G388" s="549"/>
      <c r="H388" s="356"/>
      <c r="I388" s="189"/>
      <c r="J388" s="142"/>
      <c r="K388" s="146"/>
      <c r="L388" s="147"/>
    </row>
    <row r="389" spans="1:12" ht="13.95" customHeight="1" x14ac:dyDescent="0.25">
      <c r="A389" s="51"/>
      <c r="B389" s="145"/>
      <c r="C389" s="191" t="s">
        <v>2281</v>
      </c>
      <c r="D389" s="425"/>
      <c r="E389" s="356"/>
      <c r="F389" s="628"/>
      <c r="G389" s="549"/>
      <c r="H389" s="356"/>
      <c r="I389" s="189"/>
      <c r="J389" s="142"/>
      <c r="K389" s="146"/>
      <c r="L389" s="147"/>
    </row>
    <row r="390" spans="1:12" ht="13.95" customHeight="1" x14ac:dyDescent="0.25">
      <c r="A390" s="51"/>
      <c r="B390" s="145"/>
      <c r="C390" s="191" t="s">
        <v>2284</v>
      </c>
      <c r="D390" s="425"/>
      <c r="E390" s="356"/>
      <c r="F390" s="628"/>
      <c r="G390" s="549"/>
      <c r="H390" s="356"/>
      <c r="I390" s="189"/>
      <c r="J390" s="142"/>
      <c r="K390" s="146"/>
      <c r="L390" s="147"/>
    </row>
    <row r="391" spans="1:12" ht="13.95" customHeight="1" x14ac:dyDescent="0.25">
      <c r="A391" s="51"/>
      <c r="B391" s="145"/>
      <c r="C391" s="191" t="s">
        <v>2285</v>
      </c>
      <c r="D391" s="425"/>
      <c r="E391" s="356"/>
      <c r="F391" s="628"/>
      <c r="G391" s="549"/>
      <c r="H391" s="356"/>
      <c r="I391" s="189"/>
      <c r="J391" s="142"/>
      <c r="K391" s="146"/>
      <c r="L391" s="147"/>
    </row>
    <row r="392" spans="1:12" ht="13.95" customHeight="1" x14ac:dyDescent="0.25">
      <c r="A392" s="51"/>
      <c r="B392" s="145"/>
      <c r="C392" s="191" t="s">
        <v>2286</v>
      </c>
      <c r="D392" s="425"/>
      <c r="E392" s="356"/>
      <c r="F392" s="628"/>
      <c r="G392" s="549"/>
      <c r="H392" s="356"/>
      <c r="I392" s="189"/>
      <c r="J392" s="142"/>
      <c r="K392" s="146"/>
      <c r="L392" s="147"/>
    </row>
    <row r="393" spans="1:12" ht="13.95" customHeight="1" x14ac:dyDescent="0.25">
      <c r="A393" s="51"/>
      <c r="B393" s="145"/>
      <c r="C393" s="191" t="s">
        <v>2287</v>
      </c>
      <c r="D393" s="425"/>
      <c r="E393" s="356"/>
      <c r="F393" s="628"/>
      <c r="G393" s="549"/>
      <c r="H393" s="356"/>
      <c r="I393" s="189"/>
      <c r="J393" s="142"/>
      <c r="K393" s="146"/>
      <c r="L393" s="147"/>
    </row>
    <row r="394" spans="1:12" ht="13.95" customHeight="1" x14ac:dyDescent="0.25">
      <c r="A394" s="51"/>
      <c r="B394" s="145"/>
      <c r="C394" s="191" t="s">
        <v>2288</v>
      </c>
      <c r="D394" s="425"/>
      <c r="E394" s="356"/>
      <c r="F394" s="628"/>
      <c r="G394" s="549"/>
      <c r="H394" s="356"/>
      <c r="I394" s="189"/>
      <c r="J394" s="142"/>
      <c r="K394" s="146"/>
      <c r="L394" s="147"/>
    </row>
    <row r="395" spans="1:12" ht="13.95" customHeight="1" x14ac:dyDescent="0.25">
      <c r="A395" s="51"/>
      <c r="B395" s="145"/>
      <c r="C395" s="191" t="s">
        <v>2289</v>
      </c>
      <c r="D395" s="425"/>
      <c r="E395" s="356"/>
      <c r="F395" s="628"/>
      <c r="G395" s="549"/>
      <c r="H395" s="356"/>
      <c r="I395" s="189"/>
      <c r="J395" s="142"/>
      <c r="K395" s="146"/>
      <c r="L395" s="147"/>
    </row>
    <row r="396" spans="1:12" ht="13.95" customHeight="1" x14ac:dyDescent="0.25">
      <c r="A396" s="51"/>
      <c r="B396" s="145"/>
      <c r="C396" s="191" t="s">
        <v>2290</v>
      </c>
      <c r="D396" s="425"/>
      <c r="E396" s="356"/>
      <c r="F396" s="628"/>
      <c r="G396" s="549"/>
      <c r="H396" s="356"/>
      <c r="I396" s="189"/>
      <c r="J396" s="142"/>
      <c r="K396" s="146"/>
      <c r="L396" s="147"/>
    </row>
    <row r="397" spans="1:12" ht="13.95" customHeight="1" x14ac:dyDescent="0.25">
      <c r="A397" s="51"/>
      <c r="B397" s="145"/>
      <c r="C397" s="191" t="s">
        <v>2291</v>
      </c>
      <c r="D397" s="425"/>
      <c r="E397" s="356"/>
      <c r="F397" s="628"/>
      <c r="G397" s="549"/>
      <c r="H397" s="356"/>
      <c r="I397" s="189"/>
      <c r="J397" s="142"/>
      <c r="K397" s="146"/>
      <c r="L397" s="147"/>
    </row>
    <row r="398" spans="1:12" ht="13.95" customHeight="1" x14ac:dyDescent="0.25">
      <c r="A398" s="51"/>
      <c r="B398" s="145"/>
      <c r="C398" s="191" t="s">
        <v>2292</v>
      </c>
      <c r="D398" s="425"/>
      <c r="E398" s="356"/>
      <c r="F398" s="628"/>
      <c r="G398" s="549"/>
      <c r="H398" s="356"/>
      <c r="I398" s="189"/>
      <c r="J398" s="142"/>
      <c r="K398" s="146"/>
      <c r="L398" s="147"/>
    </row>
    <row r="399" spans="1:12" ht="13.95" customHeight="1" x14ac:dyDescent="0.25">
      <c r="A399" s="51"/>
      <c r="B399" s="145"/>
      <c r="C399" s="191" t="s">
        <v>2293</v>
      </c>
      <c r="D399" s="425"/>
      <c r="E399" s="356"/>
      <c r="F399" s="628"/>
      <c r="G399" s="549"/>
      <c r="H399" s="356"/>
      <c r="I399" s="189"/>
      <c r="J399" s="142"/>
      <c r="K399" s="146"/>
      <c r="L399" s="147"/>
    </row>
    <row r="400" spans="1:12" ht="13.95" customHeight="1" x14ac:dyDescent="0.25">
      <c r="A400" s="51"/>
      <c r="B400" s="145"/>
      <c r="C400" s="191" t="s">
        <v>2294</v>
      </c>
      <c r="D400" s="425"/>
      <c r="E400" s="356"/>
      <c r="F400" s="628"/>
      <c r="G400" s="549"/>
      <c r="H400" s="356"/>
      <c r="I400" s="189"/>
      <c r="J400" s="142"/>
      <c r="K400" s="146"/>
      <c r="L400" s="147"/>
    </row>
    <row r="401" spans="1:12" ht="13.95" customHeight="1" x14ac:dyDescent="0.25">
      <c r="A401" s="51"/>
      <c r="B401" s="145"/>
      <c r="C401" s="191" t="s">
        <v>2295</v>
      </c>
      <c r="D401" s="425"/>
      <c r="E401" s="356"/>
      <c r="F401" s="628"/>
      <c r="G401" s="549"/>
      <c r="H401" s="356"/>
      <c r="I401" s="189"/>
      <c r="J401" s="142"/>
      <c r="K401" s="146"/>
      <c r="L401" s="147"/>
    </row>
    <row r="402" spans="1:12" ht="13.95" customHeight="1" x14ac:dyDescent="0.25">
      <c r="A402" s="51"/>
      <c r="B402" s="145"/>
      <c r="C402" s="191" t="s">
        <v>2296</v>
      </c>
      <c r="D402" s="425"/>
      <c r="E402" s="356"/>
      <c r="F402" s="628"/>
      <c r="G402" s="549"/>
      <c r="H402" s="356"/>
      <c r="I402" s="189"/>
      <c r="J402" s="142"/>
      <c r="K402" s="146"/>
      <c r="L402" s="147"/>
    </row>
    <row r="403" spans="1:12" ht="13.95" customHeight="1" x14ac:dyDescent="0.25">
      <c r="A403" s="51"/>
      <c r="B403" s="145"/>
      <c r="C403" s="191" t="s">
        <v>2299</v>
      </c>
      <c r="D403" s="425"/>
      <c r="E403" s="356"/>
      <c r="F403" s="628"/>
      <c r="G403" s="549"/>
      <c r="H403" s="356"/>
      <c r="I403" s="189"/>
      <c r="J403" s="142"/>
      <c r="K403" s="146"/>
      <c r="L403" s="147"/>
    </row>
    <row r="404" spans="1:12" ht="13.95" customHeight="1" x14ac:dyDescent="0.25">
      <c r="A404" s="51"/>
      <c r="B404" s="145"/>
      <c r="C404" s="191" t="s">
        <v>2300</v>
      </c>
      <c r="D404" s="425"/>
      <c r="E404" s="356"/>
      <c r="F404" s="628"/>
      <c r="G404" s="549"/>
      <c r="H404" s="356"/>
      <c r="I404" s="189"/>
      <c r="J404" s="142"/>
      <c r="K404" s="146"/>
      <c r="L404" s="147"/>
    </row>
    <row r="405" spans="1:12" ht="13.95" customHeight="1" x14ac:dyDescent="0.25">
      <c r="A405" s="51"/>
      <c r="B405" s="145"/>
      <c r="C405" s="191" t="s">
        <v>2301</v>
      </c>
      <c r="D405" s="425"/>
      <c r="E405" s="356"/>
      <c r="F405" s="628"/>
      <c r="G405" s="549"/>
      <c r="H405" s="356"/>
      <c r="I405" s="189"/>
      <c r="J405" s="142"/>
      <c r="K405" s="146"/>
      <c r="L405" s="147"/>
    </row>
    <row r="406" spans="1:12" ht="13.95" customHeight="1" x14ac:dyDescent="0.25">
      <c r="A406" s="51"/>
      <c r="B406" s="145"/>
      <c r="C406" s="191" t="s">
        <v>2302</v>
      </c>
      <c r="D406" s="425"/>
      <c r="E406" s="356"/>
      <c r="F406" s="628"/>
      <c r="G406" s="549"/>
      <c r="H406" s="356"/>
      <c r="I406" s="189"/>
      <c r="J406" s="142"/>
      <c r="K406" s="146"/>
      <c r="L406" s="147"/>
    </row>
    <row r="407" spans="1:12" ht="13.95" customHeight="1" x14ac:dyDescent="0.25">
      <c r="A407" s="51"/>
      <c r="B407" s="145"/>
      <c r="C407" s="191" t="s">
        <v>2303</v>
      </c>
      <c r="D407" s="425"/>
      <c r="E407" s="356"/>
      <c r="F407" s="628"/>
      <c r="G407" s="549"/>
      <c r="H407" s="356"/>
      <c r="I407" s="189"/>
      <c r="J407" s="142"/>
      <c r="K407" s="146"/>
      <c r="L407" s="147"/>
    </row>
    <row r="408" spans="1:12" ht="13.95" customHeight="1" x14ac:dyDescent="0.25">
      <c r="A408" s="51"/>
      <c r="B408" s="145"/>
      <c r="C408" s="191" t="s">
        <v>2304</v>
      </c>
      <c r="D408" s="425"/>
      <c r="E408" s="356"/>
      <c r="F408" s="628"/>
      <c r="G408" s="549"/>
      <c r="H408" s="356"/>
      <c r="I408" s="189"/>
      <c r="J408" s="142"/>
      <c r="K408" s="146"/>
      <c r="L408" s="147"/>
    </row>
    <row r="409" spans="1:12" ht="13.95" customHeight="1" x14ac:dyDescent="0.25">
      <c r="A409" s="51"/>
      <c r="B409" s="145"/>
      <c r="C409" s="191" t="s">
        <v>126</v>
      </c>
      <c r="D409" s="425"/>
      <c r="E409" s="356"/>
      <c r="F409" s="628"/>
      <c r="G409" s="549"/>
      <c r="H409" s="356"/>
      <c r="I409" s="189"/>
      <c r="J409" s="142"/>
      <c r="K409" s="146"/>
      <c r="L409" s="147"/>
    </row>
    <row r="410" spans="1:12" ht="13.95" customHeight="1" x14ac:dyDescent="0.25">
      <c r="A410" s="51"/>
      <c r="B410" s="145"/>
      <c r="C410" s="191" t="s">
        <v>127</v>
      </c>
      <c r="D410" s="425"/>
      <c r="E410" s="356"/>
      <c r="F410" s="628"/>
      <c r="G410" s="549"/>
      <c r="H410" s="356"/>
      <c r="I410" s="189"/>
      <c r="J410" s="142"/>
      <c r="K410" s="146"/>
      <c r="L410" s="147"/>
    </row>
    <row r="411" spans="1:12" ht="13.95" customHeight="1" x14ac:dyDescent="0.25">
      <c r="A411" s="51"/>
      <c r="B411" s="145"/>
      <c r="C411" s="191" t="s">
        <v>128</v>
      </c>
      <c r="D411" s="425"/>
      <c r="E411" s="356"/>
      <c r="F411" s="628"/>
      <c r="G411" s="549"/>
      <c r="H411" s="356"/>
      <c r="I411" s="189"/>
      <c r="J411" s="142"/>
      <c r="K411" s="146"/>
      <c r="L411" s="147"/>
    </row>
    <row r="412" spans="1:12" ht="13.95" customHeight="1" x14ac:dyDescent="0.25">
      <c r="A412" s="51"/>
      <c r="B412" s="145"/>
      <c r="C412" s="191" t="s">
        <v>129</v>
      </c>
      <c r="D412" s="425"/>
      <c r="E412" s="356"/>
      <c r="F412" s="628"/>
      <c r="G412" s="549"/>
      <c r="H412" s="356"/>
      <c r="I412" s="189"/>
      <c r="J412" s="142"/>
      <c r="K412" s="146"/>
      <c r="L412" s="147"/>
    </row>
    <row r="413" spans="1:12" ht="13.95" customHeight="1" x14ac:dyDescent="0.25">
      <c r="A413" s="51"/>
      <c r="B413" s="145"/>
      <c r="C413" s="191" t="s">
        <v>130</v>
      </c>
      <c r="D413" s="425"/>
      <c r="E413" s="356"/>
      <c r="F413" s="628"/>
      <c r="G413" s="549"/>
      <c r="H413" s="356"/>
      <c r="I413" s="189"/>
      <c r="J413" s="142"/>
      <c r="K413" s="146"/>
      <c r="L413" s="147"/>
    </row>
    <row r="414" spans="1:12" ht="13.95" customHeight="1" x14ac:dyDescent="0.25">
      <c r="A414" s="51"/>
      <c r="B414" s="145"/>
      <c r="C414" s="191" t="s">
        <v>131</v>
      </c>
      <c r="D414" s="425"/>
      <c r="E414" s="356"/>
      <c r="F414" s="628"/>
      <c r="G414" s="549"/>
      <c r="H414" s="356"/>
      <c r="I414" s="189"/>
      <c r="J414" s="142"/>
      <c r="K414" s="146"/>
      <c r="L414" s="147"/>
    </row>
    <row r="415" spans="1:12" ht="13.95" customHeight="1" x14ac:dyDescent="0.25">
      <c r="A415" s="51"/>
      <c r="B415" s="145"/>
      <c r="C415" s="191" t="s">
        <v>132</v>
      </c>
      <c r="D415" s="425"/>
      <c r="E415" s="356"/>
      <c r="F415" s="628"/>
      <c r="G415" s="549"/>
      <c r="H415" s="356"/>
      <c r="I415" s="189"/>
      <c r="J415" s="142"/>
      <c r="K415" s="146"/>
      <c r="L415" s="147"/>
    </row>
    <row r="416" spans="1:12" ht="13.95" customHeight="1" x14ac:dyDescent="0.25">
      <c r="A416" s="51"/>
      <c r="B416" s="145"/>
      <c r="C416" s="191" t="s">
        <v>133</v>
      </c>
      <c r="D416" s="425"/>
      <c r="E416" s="356"/>
      <c r="F416" s="628"/>
      <c r="G416" s="549"/>
      <c r="H416" s="356"/>
      <c r="I416" s="189"/>
      <c r="J416" s="142"/>
      <c r="K416" s="146"/>
      <c r="L416" s="147"/>
    </row>
    <row r="417" spans="1:12" ht="13.95" customHeight="1" x14ac:dyDescent="0.25">
      <c r="A417" s="51"/>
      <c r="B417" s="145"/>
      <c r="C417" s="191" t="s">
        <v>134</v>
      </c>
      <c r="D417" s="425"/>
      <c r="E417" s="356"/>
      <c r="F417" s="628"/>
      <c r="G417" s="549"/>
      <c r="H417" s="356"/>
      <c r="I417" s="189"/>
      <c r="J417" s="142"/>
      <c r="K417" s="146"/>
      <c r="L417" s="147"/>
    </row>
    <row r="418" spans="1:12" ht="13.95" customHeight="1" x14ac:dyDescent="0.25">
      <c r="A418" s="51"/>
      <c r="B418" s="145"/>
      <c r="C418" s="191" t="s">
        <v>135</v>
      </c>
      <c r="D418" s="425"/>
      <c r="E418" s="356"/>
      <c r="F418" s="628"/>
      <c r="G418" s="549"/>
      <c r="H418" s="356"/>
      <c r="I418" s="189"/>
      <c r="J418" s="142"/>
      <c r="K418" s="146"/>
      <c r="L418" s="147"/>
    </row>
    <row r="419" spans="1:12" ht="13.95" customHeight="1" x14ac:dyDescent="0.25">
      <c r="A419" s="51"/>
      <c r="B419" s="145"/>
      <c r="C419" s="191" t="s">
        <v>136</v>
      </c>
      <c r="D419" s="425"/>
      <c r="E419" s="356"/>
      <c r="F419" s="628"/>
      <c r="G419" s="549"/>
      <c r="H419" s="356"/>
      <c r="I419" s="189"/>
      <c r="J419" s="142"/>
      <c r="K419" s="146"/>
      <c r="L419" s="147"/>
    </row>
    <row r="420" spans="1:12" ht="13.95" customHeight="1" x14ac:dyDescent="0.25">
      <c r="A420" s="51"/>
      <c r="B420" s="145"/>
      <c r="C420" s="191" t="s">
        <v>137</v>
      </c>
      <c r="D420" s="425"/>
      <c r="E420" s="356"/>
      <c r="F420" s="628"/>
      <c r="G420" s="549"/>
      <c r="H420" s="356"/>
      <c r="I420" s="189"/>
      <c r="J420" s="142"/>
      <c r="K420" s="146"/>
      <c r="L420" s="147"/>
    </row>
    <row r="421" spans="1:12" ht="13.95" customHeight="1" x14ac:dyDescent="0.25">
      <c r="A421" s="51"/>
      <c r="B421" s="145"/>
      <c r="C421" s="191" t="s">
        <v>2305</v>
      </c>
      <c r="D421" s="425"/>
      <c r="E421" s="356"/>
      <c r="F421" s="628"/>
      <c r="G421" s="549"/>
      <c r="H421" s="356"/>
      <c r="I421" s="189"/>
      <c r="J421" s="142"/>
      <c r="K421" s="146"/>
      <c r="L421" s="147"/>
    </row>
    <row r="422" spans="1:12" ht="13.95" customHeight="1" x14ac:dyDescent="0.25">
      <c r="A422" s="51"/>
      <c r="B422" s="145"/>
      <c r="C422" s="191" t="s">
        <v>138</v>
      </c>
      <c r="D422" s="425"/>
      <c r="E422" s="356"/>
      <c r="F422" s="628"/>
      <c r="G422" s="549"/>
      <c r="H422" s="356"/>
      <c r="I422" s="189"/>
      <c r="J422" s="142"/>
      <c r="K422" s="146"/>
      <c r="L422" s="147"/>
    </row>
    <row r="423" spans="1:12" ht="13.95" customHeight="1" x14ac:dyDescent="0.25">
      <c r="A423" s="51"/>
      <c r="B423" s="145"/>
      <c r="C423" s="191" t="s">
        <v>139</v>
      </c>
      <c r="D423" s="425"/>
      <c r="E423" s="356"/>
      <c r="F423" s="628"/>
      <c r="G423" s="549"/>
      <c r="H423" s="356"/>
      <c r="I423" s="189"/>
      <c r="J423" s="142"/>
      <c r="K423" s="146"/>
      <c r="L423" s="147"/>
    </row>
    <row r="424" spans="1:12" ht="13.95" customHeight="1" x14ac:dyDescent="0.25">
      <c r="A424" s="51"/>
      <c r="B424" s="145"/>
      <c r="C424" s="191" t="s">
        <v>140</v>
      </c>
      <c r="D424" s="425"/>
      <c r="E424" s="356"/>
      <c r="F424" s="628"/>
      <c r="G424" s="549"/>
      <c r="H424" s="356"/>
      <c r="I424" s="189"/>
      <c r="J424" s="142"/>
      <c r="K424" s="146"/>
      <c r="L424" s="147"/>
    </row>
    <row r="425" spans="1:12" ht="13.95" customHeight="1" x14ac:dyDescent="0.25">
      <c r="A425" s="51"/>
      <c r="B425" s="145"/>
      <c r="C425" s="191" t="s">
        <v>141</v>
      </c>
      <c r="D425" s="425"/>
      <c r="E425" s="356"/>
      <c r="F425" s="628"/>
      <c r="G425" s="549"/>
      <c r="H425" s="356"/>
      <c r="I425" s="189"/>
      <c r="J425" s="142"/>
      <c r="K425" s="146"/>
      <c r="L425" s="147"/>
    </row>
    <row r="426" spans="1:12" ht="13.95" customHeight="1" x14ac:dyDescent="0.25">
      <c r="A426" s="51"/>
      <c r="B426" s="145"/>
      <c r="C426" s="191" t="s">
        <v>142</v>
      </c>
      <c r="D426" s="425"/>
      <c r="E426" s="356"/>
      <c r="F426" s="628"/>
      <c r="G426" s="549"/>
      <c r="H426" s="356"/>
      <c r="I426" s="189"/>
      <c r="J426" s="142"/>
      <c r="K426" s="146"/>
      <c r="L426" s="147"/>
    </row>
    <row r="427" spans="1:12" ht="13.95" customHeight="1" x14ac:dyDescent="0.25">
      <c r="A427" s="51"/>
      <c r="B427" s="145"/>
      <c r="C427" s="191" t="s">
        <v>143</v>
      </c>
      <c r="D427" s="425"/>
      <c r="E427" s="356"/>
      <c r="F427" s="628"/>
      <c r="G427" s="549"/>
      <c r="H427" s="356"/>
      <c r="I427" s="189"/>
      <c r="J427" s="142"/>
      <c r="K427" s="146"/>
      <c r="L427" s="147"/>
    </row>
    <row r="428" spans="1:12" ht="13.95" customHeight="1" x14ac:dyDescent="0.25">
      <c r="A428" s="51"/>
      <c r="B428" s="145"/>
      <c r="C428" s="191" t="s">
        <v>144</v>
      </c>
      <c r="D428" s="425"/>
      <c r="E428" s="356"/>
      <c r="F428" s="628"/>
      <c r="G428" s="549"/>
      <c r="H428" s="356"/>
      <c r="I428" s="189"/>
      <c r="J428" s="142"/>
      <c r="K428" s="146"/>
      <c r="L428" s="147"/>
    </row>
    <row r="429" spans="1:12" ht="13.95" customHeight="1" x14ac:dyDescent="0.25">
      <c r="A429" s="51"/>
      <c r="B429" s="145"/>
      <c r="C429" s="191" t="s">
        <v>145</v>
      </c>
      <c r="D429" s="425"/>
      <c r="E429" s="356"/>
      <c r="F429" s="628"/>
      <c r="G429" s="549"/>
      <c r="H429" s="356"/>
      <c r="I429" s="189"/>
      <c r="J429" s="142"/>
      <c r="K429" s="146"/>
      <c r="L429" s="147"/>
    </row>
    <row r="430" spans="1:12" ht="13.95" customHeight="1" x14ac:dyDescent="0.25">
      <c r="A430" s="51"/>
      <c r="B430" s="145"/>
      <c r="C430" s="191" t="s">
        <v>146</v>
      </c>
      <c r="D430" s="425"/>
      <c r="E430" s="356"/>
      <c r="F430" s="628"/>
      <c r="G430" s="549"/>
      <c r="H430" s="356"/>
      <c r="I430" s="189"/>
      <c r="J430" s="142"/>
      <c r="K430" s="146"/>
      <c r="L430" s="147"/>
    </row>
    <row r="431" spans="1:12" ht="13.95" customHeight="1" x14ac:dyDescent="0.25">
      <c r="A431" s="51"/>
      <c r="B431" s="145"/>
      <c r="C431" s="191" t="s">
        <v>147</v>
      </c>
      <c r="D431" s="425"/>
      <c r="E431" s="356"/>
      <c r="F431" s="628"/>
      <c r="G431" s="549"/>
      <c r="H431" s="356"/>
      <c r="I431" s="189"/>
      <c r="J431" s="142"/>
      <c r="K431" s="146"/>
      <c r="L431" s="147"/>
    </row>
    <row r="432" spans="1:12" ht="13.95" customHeight="1" x14ac:dyDescent="0.25">
      <c r="A432" s="51"/>
      <c r="B432" s="145"/>
      <c r="C432" s="191" t="s">
        <v>148</v>
      </c>
      <c r="D432" s="425"/>
      <c r="E432" s="356"/>
      <c r="F432" s="628"/>
      <c r="G432" s="549"/>
      <c r="H432" s="356"/>
      <c r="I432" s="189"/>
      <c r="J432" s="142"/>
      <c r="K432" s="146"/>
      <c r="L432" s="147"/>
    </row>
    <row r="433" spans="1:12" ht="13.95" customHeight="1" x14ac:dyDescent="0.25">
      <c r="A433" s="51"/>
      <c r="B433" s="145"/>
      <c r="C433" s="191" t="s">
        <v>149</v>
      </c>
      <c r="D433" s="425"/>
      <c r="E433" s="356"/>
      <c r="F433" s="628"/>
      <c r="G433" s="549"/>
      <c r="H433" s="356"/>
      <c r="I433" s="189"/>
      <c r="J433" s="142"/>
      <c r="K433" s="146"/>
      <c r="L433" s="147"/>
    </row>
    <row r="434" spans="1:12" ht="13.95" customHeight="1" x14ac:dyDescent="0.25">
      <c r="A434" s="51"/>
      <c r="B434" s="145"/>
      <c r="C434" s="191" t="s">
        <v>150</v>
      </c>
      <c r="D434" s="425"/>
      <c r="E434" s="356"/>
      <c r="F434" s="628"/>
      <c r="G434" s="549"/>
      <c r="H434" s="356"/>
      <c r="I434" s="189"/>
      <c r="J434" s="142"/>
      <c r="K434" s="146"/>
      <c r="L434" s="147"/>
    </row>
    <row r="435" spans="1:12" ht="13.95" customHeight="1" x14ac:dyDescent="0.25">
      <c r="A435" s="51"/>
      <c r="B435" s="145"/>
      <c r="C435" s="191" t="s">
        <v>151</v>
      </c>
      <c r="D435" s="425"/>
      <c r="E435" s="356"/>
      <c r="F435" s="628"/>
      <c r="G435" s="549"/>
      <c r="H435" s="356"/>
      <c r="I435" s="189"/>
      <c r="J435" s="142"/>
      <c r="K435" s="146"/>
      <c r="L435" s="147"/>
    </row>
    <row r="436" spans="1:12" ht="13.95" customHeight="1" x14ac:dyDescent="0.25">
      <c r="A436" s="51"/>
      <c r="B436" s="145"/>
      <c r="C436" s="191" t="s">
        <v>152</v>
      </c>
      <c r="D436" s="425"/>
      <c r="E436" s="356"/>
      <c r="F436" s="628"/>
      <c r="G436" s="549"/>
      <c r="H436" s="356"/>
      <c r="I436" s="189"/>
      <c r="J436" s="142"/>
      <c r="K436" s="146"/>
      <c r="L436" s="147"/>
    </row>
    <row r="437" spans="1:12" ht="13.95" customHeight="1" x14ac:dyDescent="0.25">
      <c r="A437" s="51"/>
      <c r="B437" s="145"/>
      <c r="C437" s="191" t="s">
        <v>153</v>
      </c>
      <c r="D437" s="425"/>
      <c r="E437" s="356"/>
      <c r="F437" s="628"/>
      <c r="G437" s="549"/>
      <c r="H437" s="356"/>
      <c r="I437" s="189"/>
      <c r="J437" s="142"/>
      <c r="K437" s="146"/>
      <c r="L437" s="147"/>
    </row>
    <row r="438" spans="1:12" ht="13.95" customHeight="1" x14ac:dyDescent="0.25">
      <c r="A438" s="51"/>
      <c r="B438" s="145"/>
      <c r="C438" s="191" t="s">
        <v>154</v>
      </c>
      <c r="D438" s="425"/>
      <c r="E438" s="356"/>
      <c r="F438" s="628"/>
      <c r="G438" s="549"/>
      <c r="H438" s="356"/>
      <c r="I438" s="189"/>
      <c r="J438" s="142"/>
      <c r="K438" s="146"/>
      <c r="L438" s="147"/>
    </row>
    <row r="439" spans="1:12" ht="13.95" customHeight="1" x14ac:dyDescent="0.25">
      <c r="A439" s="51"/>
      <c r="B439" s="145"/>
      <c r="C439" s="191" t="s">
        <v>214</v>
      </c>
      <c r="D439" s="425"/>
      <c r="E439" s="356"/>
      <c r="F439" s="628"/>
      <c r="G439" s="549"/>
      <c r="H439" s="356"/>
      <c r="I439" s="189"/>
      <c r="J439" s="142"/>
      <c r="K439" s="146"/>
      <c r="L439" s="147"/>
    </row>
    <row r="440" spans="1:12" ht="13.95" customHeight="1" x14ac:dyDescent="0.25">
      <c r="A440" s="51"/>
      <c r="B440" s="145"/>
      <c r="C440" s="191" t="s">
        <v>215</v>
      </c>
      <c r="D440" s="425"/>
      <c r="E440" s="356"/>
      <c r="F440" s="628"/>
      <c r="G440" s="549"/>
      <c r="H440" s="356"/>
      <c r="I440" s="189"/>
      <c r="J440" s="142"/>
      <c r="K440" s="146"/>
      <c r="L440" s="147"/>
    </row>
    <row r="441" spans="1:12" ht="13.95" customHeight="1" x14ac:dyDescent="0.25">
      <c r="A441" s="51"/>
      <c r="B441" s="145"/>
      <c r="C441" s="191" t="s">
        <v>216</v>
      </c>
      <c r="D441" s="425"/>
      <c r="E441" s="356"/>
      <c r="F441" s="628"/>
      <c r="G441" s="549"/>
      <c r="H441" s="356"/>
      <c r="I441" s="189"/>
      <c r="J441" s="142"/>
      <c r="K441" s="146"/>
      <c r="L441" s="147"/>
    </row>
    <row r="442" spans="1:12" ht="13.95" customHeight="1" x14ac:dyDescent="0.25">
      <c r="A442" s="51"/>
      <c r="B442" s="145"/>
      <c r="C442" s="191" t="s">
        <v>217</v>
      </c>
      <c r="D442" s="425"/>
      <c r="E442" s="356"/>
      <c r="F442" s="628"/>
      <c r="G442" s="549"/>
      <c r="H442" s="356"/>
      <c r="I442" s="189"/>
      <c r="J442" s="142"/>
      <c r="K442" s="146"/>
      <c r="L442" s="147"/>
    </row>
    <row r="443" spans="1:12" ht="13.95" customHeight="1" x14ac:dyDescent="0.25">
      <c r="A443" s="51"/>
      <c r="B443" s="145"/>
      <c r="C443" s="191" t="s">
        <v>218</v>
      </c>
      <c r="D443" s="425"/>
      <c r="E443" s="356"/>
      <c r="F443" s="628"/>
      <c r="G443" s="549"/>
      <c r="H443" s="356"/>
      <c r="I443" s="189"/>
      <c r="J443" s="142"/>
      <c r="K443" s="146"/>
      <c r="L443" s="147"/>
    </row>
    <row r="444" spans="1:12" ht="13.95" customHeight="1" x14ac:dyDescent="0.25">
      <c r="A444" s="51"/>
      <c r="B444" s="145"/>
      <c r="C444" s="191" t="s">
        <v>219</v>
      </c>
      <c r="D444" s="425"/>
      <c r="E444" s="356"/>
      <c r="F444" s="628"/>
      <c r="G444" s="549"/>
      <c r="H444" s="356"/>
      <c r="I444" s="189"/>
      <c r="J444" s="142"/>
      <c r="K444" s="146"/>
      <c r="L444" s="147"/>
    </row>
    <row r="445" spans="1:12" ht="13.95" customHeight="1" x14ac:dyDescent="0.25">
      <c r="A445" s="51"/>
      <c r="B445" s="145"/>
      <c r="C445" s="191" t="s">
        <v>2306</v>
      </c>
      <c r="D445" s="425"/>
      <c r="E445" s="356"/>
      <c r="F445" s="628"/>
      <c r="G445" s="549"/>
      <c r="H445" s="356"/>
      <c r="I445" s="189"/>
      <c r="J445" s="142"/>
      <c r="K445" s="146"/>
      <c r="L445" s="147"/>
    </row>
    <row r="446" spans="1:12" ht="13.95" customHeight="1" x14ac:dyDescent="0.25">
      <c r="A446" s="51"/>
      <c r="B446" s="145"/>
      <c r="C446" s="191" t="s">
        <v>220</v>
      </c>
      <c r="D446" s="425"/>
      <c r="E446" s="356"/>
      <c r="F446" s="628"/>
      <c r="G446" s="549"/>
      <c r="H446" s="356"/>
      <c r="I446" s="189"/>
      <c r="J446" s="142"/>
      <c r="K446" s="146"/>
      <c r="L446" s="147"/>
    </row>
    <row r="447" spans="1:12" ht="13.95" customHeight="1" x14ac:dyDescent="0.25">
      <c r="A447" s="51"/>
      <c r="B447" s="145"/>
      <c r="C447" s="191" t="s">
        <v>221</v>
      </c>
      <c r="D447" s="425"/>
      <c r="E447" s="356"/>
      <c r="F447" s="628"/>
      <c r="G447" s="549"/>
      <c r="H447" s="356"/>
      <c r="I447" s="189"/>
      <c r="J447" s="142"/>
      <c r="K447" s="146"/>
      <c r="L447" s="147"/>
    </row>
    <row r="448" spans="1:12" ht="13.95" customHeight="1" x14ac:dyDescent="0.25">
      <c r="A448" s="51"/>
      <c r="B448" s="145"/>
      <c r="C448" s="191" t="s">
        <v>222</v>
      </c>
      <c r="D448" s="425"/>
      <c r="E448" s="356"/>
      <c r="F448" s="628"/>
      <c r="G448" s="549"/>
      <c r="H448" s="356"/>
      <c r="I448" s="189"/>
      <c r="J448" s="142"/>
      <c r="K448" s="146"/>
      <c r="L448" s="147"/>
    </row>
    <row r="449" spans="1:12" ht="13.95" customHeight="1" x14ac:dyDescent="0.25">
      <c r="A449" s="51"/>
      <c r="B449" s="145"/>
      <c r="C449" s="191" t="s">
        <v>223</v>
      </c>
      <c r="D449" s="425"/>
      <c r="E449" s="356"/>
      <c r="F449" s="628"/>
      <c r="G449" s="549"/>
      <c r="H449" s="356"/>
      <c r="I449" s="189"/>
      <c r="J449" s="142"/>
      <c r="K449" s="146"/>
      <c r="L449" s="147"/>
    </row>
    <row r="450" spans="1:12" ht="13.95" customHeight="1" x14ac:dyDescent="0.25">
      <c r="A450" s="51"/>
      <c r="B450" s="145"/>
      <c r="C450" s="191" t="s">
        <v>224</v>
      </c>
      <c r="D450" s="425"/>
      <c r="E450" s="356"/>
      <c r="F450" s="628"/>
      <c r="G450" s="549"/>
      <c r="H450" s="356"/>
      <c r="I450" s="189"/>
      <c r="J450" s="142"/>
      <c r="K450" s="146"/>
      <c r="L450" s="147"/>
    </row>
    <row r="451" spans="1:12" ht="13.95" customHeight="1" x14ac:dyDescent="0.25">
      <c r="A451" s="51"/>
      <c r="B451" s="145"/>
      <c r="C451" s="191" t="s">
        <v>225</v>
      </c>
      <c r="D451" s="425"/>
      <c r="E451" s="356"/>
      <c r="F451" s="628"/>
      <c r="G451" s="549"/>
      <c r="H451" s="356"/>
      <c r="I451" s="189"/>
      <c r="J451" s="142"/>
      <c r="K451" s="146"/>
      <c r="L451" s="147"/>
    </row>
    <row r="452" spans="1:12" ht="13.95" customHeight="1" x14ac:dyDescent="0.25">
      <c r="A452" s="51"/>
      <c r="B452" s="145"/>
      <c r="C452" s="191" t="s">
        <v>2307</v>
      </c>
      <c r="D452" s="425"/>
      <c r="E452" s="356"/>
      <c r="F452" s="628"/>
      <c r="G452" s="549"/>
      <c r="H452" s="356"/>
      <c r="I452" s="189"/>
      <c r="J452" s="142"/>
      <c r="K452" s="146"/>
      <c r="L452" s="147"/>
    </row>
    <row r="453" spans="1:12" ht="13.95" customHeight="1" x14ac:dyDescent="0.25">
      <c r="A453" s="51"/>
      <c r="B453" s="145"/>
      <c r="C453" s="191" t="s">
        <v>226</v>
      </c>
      <c r="D453" s="425"/>
      <c r="E453" s="356"/>
      <c r="F453" s="628"/>
      <c r="G453" s="549"/>
      <c r="H453" s="356"/>
      <c r="I453" s="189"/>
      <c r="J453" s="142"/>
      <c r="K453" s="146"/>
      <c r="L453" s="147"/>
    </row>
    <row r="454" spans="1:12" ht="13.95" customHeight="1" x14ac:dyDescent="0.25">
      <c r="A454" s="51"/>
      <c r="B454" s="145"/>
      <c r="C454" s="191" t="s">
        <v>227</v>
      </c>
      <c r="D454" s="425"/>
      <c r="E454" s="356"/>
      <c r="F454" s="628"/>
      <c r="G454" s="549"/>
      <c r="H454" s="356"/>
      <c r="I454" s="189"/>
      <c r="J454" s="142"/>
      <c r="K454" s="146"/>
      <c r="L454" s="147"/>
    </row>
    <row r="455" spans="1:12" ht="13.95" customHeight="1" x14ac:dyDescent="0.25">
      <c r="A455" s="51"/>
      <c r="B455" s="145"/>
      <c r="C455" s="191" t="s">
        <v>228</v>
      </c>
      <c r="D455" s="425"/>
      <c r="E455" s="356"/>
      <c r="F455" s="628"/>
      <c r="G455" s="549"/>
      <c r="H455" s="356"/>
      <c r="I455" s="189"/>
      <c r="J455" s="142"/>
      <c r="K455" s="146"/>
      <c r="L455" s="147"/>
    </row>
    <row r="456" spans="1:12" ht="13.95" customHeight="1" x14ac:dyDescent="0.25">
      <c r="A456" s="51"/>
      <c r="B456" s="145"/>
      <c r="C456" s="191" t="s">
        <v>229</v>
      </c>
      <c r="D456" s="425"/>
      <c r="E456" s="356"/>
      <c r="F456" s="628"/>
      <c r="G456" s="549"/>
      <c r="H456" s="356"/>
      <c r="I456" s="189"/>
      <c r="J456" s="142"/>
      <c r="K456" s="146"/>
      <c r="L456" s="147"/>
    </row>
    <row r="457" spans="1:12" ht="13.95" customHeight="1" x14ac:dyDescent="0.25">
      <c r="A457" s="51"/>
      <c r="B457" s="145"/>
      <c r="C457" s="191" t="s">
        <v>230</v>
      </c>
      <c r="D457" s="425"/>
      <c r="E457" s="356"/>
      <c r="F457" s="628"/>
      <c r="G457" s="549"/>
      <c r="H457" s="356"/>
      <c r="I457" s="189"/>
      <c r="J457" s="142"/>
      <c r="K457" s="146"/>
      <c r="L457" s="147"/>
    </row>
    <row r="458" spans="1:12" ht="13.95" customHeight="1" x14ac:dyDescent="0.25">
      <c r="A458" s="51"/>
      <c r="B458" s="145"/>
      <c r="C458" s="191" t="s">
        <v>231</v>
      </c>
      <c r="D458" s="425"/>
      <c r="E458" s="356"/>
      <c r="F458" s="628"/>
      <c r="G458" s="549"/>
      <c r="H458" s="356"/>
      <c r="I458" s="189"/>
      <c r="J458" s="142"/>
      <c r="K458" s="146"/>
      <c r="L458" s="147"/>
    </row>
    <row r="459" spans="1:12" ht="13.95" customHeight="1" x14ac:dyDescent="0.25">
      <c r="A459" s="51"/>
      <c r="B459" s="145"/>
      <c r="C459" s="191" t="s">
        <v>232</v>
      </c>
      <c r="D459" s="425"/>
      <c r="E459" s="356"/>
      <c r="F459" s="628"/>
      <c r="G459" s="549"/>
      <c r="H459" s="356"/>
      <c r="I459" s="189"/>
      <c r="J459" s="142"/>
      <c r="K459" s="146"/>
      <c r="L459" s="147"/>
    </row>
    <row r="460" spans="1:12" ht="13.95" customHeight="1" x14ac:dyDescent="0.25">
      <c r="A460" s="51"/>
      <c r="B460" s="145"/>
      <c r="C460" s="191" t="s">
        <v>233</v>
      </c>
      <c r="D460" s="425"/>
      <c r="E460" s="356"/>
      <c r="F460" s="628"/>
      <c r="G460" s="549"/>
      <c r="H460" s="356"/>
      <c r="I460" s="189"/>
      <c r="J460" s="142"/>
      <c r="K460" s="146"/>
      <c r="L460" s="147"/>
    </row>
    <row r="461" spans="1:12" ht="13.95" customHeight="1" x14ac:dyDescent="0.25">
      <c r="A461" s="51"/>
      <c r="B461" s="145"/>
      <c r="C461" s="191" t="s">
        <v>234</v>
      </c>
      <c r="D461" s="425"/>
      <c r="E461" s="356"/>
      <c r="F461" s="628"/>
      <c r="G461" s="549"/>
      <c r="H461" s="356"/>
      <c r="I461" s="189"/>
      <c r="J461" s="244"/>
      <c r="K461" s="146"/>
      <c r="L461" s="147"/>
    </row>
    <row r="462" spans="1:12" ht="13.95" customHeight="1" x14ac:dyDescent="0.25">
      <c r="A462" s="51"/>
      <c r="B462" s="248"/>
      <c r="C462" s="191" t="s">
        <v>235</v>
      </c>
      <c r="D462" s="425"/>
      <c r="E462" s="356"/>
      <c r="F462" s="628"/>
      <c r="G462" s="549"/>
      <c r="H462" s="356"/>
      <c r="I462" s="243"/>
      <c r="J462" s="243"/>
      <c r="K462" s="249"/>
      <c r="L462" s="121"/>
    </row>
    <row r="463" spans="1:12" ht="13.95" customHeight="1" x14ac:dyDescent="0.25">
      <c r="A463" s="51"/>
      <c r="B463" s="42"/>
      <c r="C463" s="191" t="s">
        <v>236</v>
      </c>
      <c r="D463" s="425"/>
      <c r="E463" s="356"/>
      <c r="F463" s="628"/>
      <c r="G463" s="549"/>
      <c r="H463" s="356"/>
      <c r="I463" s="142"/>
      <c r="J463" s="142"/>
      <c r="K463" s="247"/>
      <c r="L463" s="121"/>
    </row>
    <row r="464" spans="1:12" ht="13.95" customHeight="1" x14ac:dyDescent="0.25">
      <c r="A464" s="51"/>
      <c r="B464" s="42"/>
      <c r="C464" s="191" t="s">
        <v>2308</v>
      </c>
      <c r="D464" s="425"/>
      <c r="E464" s="356"/>
      <c r="F464" s="628"/>
      <c r="G464" s="549"/>
      <c r="H464" s="356"/>
      <c r="I464" s="142"/>
      <c r="J464" s="142"/>
      <c r="K464" s="247"/>
      <c r="L464" s="121"/>
    </row>
    <row r="465" spans="1:12" ht="13.95" customHeight="1" x14ac:dyDescent="0.25">
      <c r="A465" s="51"/>
      <c r="B465" s="42"/>
      <c r="C465" s="191" t="s">
        <v>237</v>
      </c>
      <c r="D465" s="425"/>
      <c r="E465" s="356"/>
      <c r="F465" s="628"/>
      <c r="G465" s="549"/>
      <c r="H465" s="356"/>
      <c r="I465" s="142"/>
      <c r="J465" s="142"/>
      <c r="K465" s="247"/>
      <c r="L465" s="121"/>
    </row>
    <row r="466" spans="1:12" ht="13.95" customHeight="1" x14ac:dyDescent="0.25">
      <c r="A466" s="51"/>
      <c r="B466" s="42"/>
      <c r="C466" s="191" t="s">
        <v>238</v>
      </c>
      <c r="D466" s="425"/>
      <c r="E466" s="356"/>
      <c r="F466" s="628"/>
      <c r="G466" s="549"/>
      <c r="H466" s="356"/>
      <c r="I466" s="142"/>
      <c r="J466" s="142"/>
      <c r="K466" s="247"/>
      <c r="L466" s="121"/>
    </row>
    <row r="467" spans="1:12" ht="13.95" customHeight="1" x14ac:dyDescent="0.25">
      <c r="A467" s="51"/>
      <c r="B467" s="42"/>
      <c r="C467" s="191" t="s">
        <v>239</v>
      </c>
      <c r="D467" s="425"/>
      <c r="E467" s="356"/>
      <c r="F467" s="628"/>
      <c r="G467" s="549"/>
      <c r="H467" s="356"/>
      <c r="I467" s="142"/>
      <c r="J467" s="142"/>
      <c r="K467" s="247"/>
      <c r="L467" s="121"/>
    </row>
    <row r="468" spans="1:12" ht="13.95" customHeight="1" x14ac:dyDescent="0.25">
      <c r="A468" s="51"/>
      <c r="B468" s="42"/>
      <c r="C468" s="191" t="s">
        <v>240</v>
      </c>
      <c r="D468" s="425"/>
      <c r="E468" s="356"/>
      <c r="F468" s="628"/>
      <c r="G468" s="549"/>
      <c r="H468" s="356"/>
      <c r="I468" s="142"/>
      <c r="J468" s="142"/>
      <c r="K468" s="247"/>
      <c r="L468" s="121"/>
    </row>
    <row r="469" spans="1:12" ht="13.95" customHeight="1" x14ac:dyDescent="0.25">
      <c r="A469" s="51"/>
      <c r="B469" s="42"/>
      <c r="C469" s="191" t="s">
        <v>241</v>
      </c>
      <c r="D469" s="425"/>
      <c r="E469" s="356"/>
      <c r="F469" s="628"/>
      <c r="G469" s="549"/>
      <c r="H469" s="356"/>
      <c r="I469" s="142"/>
      <c r="J469" s="142"/>
      <c r="K469" s="247"/>
      <c r="L469" s="121"/>
    </row>
    <row r="470" spans="1:12" ht="13.95" customHeight="1" x14ac:dyDescent="0.25">
      <c r="A470" s="51"/>
      <c r="B470" s="42"/>
      <c r="C470" s="191" t="s">
        <v>242</v>
      </c>
      <c r="D470" s="425"/>
      <c r="E470" s="356"/>
      <c r="F470" s="628"/>
      <c r="G470" s="549"/>
      <c r="H470" s="356"/>
      <c r="I470" s="142"/>
      <c r="J470" s="142"/>
      <c r="K470" s="247"/>
      <c r="L470" s="121"/>
    </row>
    <row r="471" spans="1:12" ht="13.95" customHeight="1" x14ac:dyDescent="0.25">
      <c r="A471" s="51"/>
      <c r="B471" s="42"/>
      <c r="C471" s="142"/>
      <c r="D471" s="142"/>
      <c r="E471" s="142"/>
      <c r="F471" s="142"/>
      <c r="G471" s="142"/>
      <c r="H471" s="142"/>
      <c r="I471" s="142"/>
      <c r="J471" s="142"/>
      <c r="K471" s="247"/>
      <c r="L471" s="121"/>
    </row>
    <row r="472" spans="1:12" ht="13.95" customHeight="1" x14ac:dyDescent="0.25">
      <c r="A472" s="51"/>
      <c r="B472" s="423"/>
      <c r="C472" s="423"/>
      <c r="D472" s="423"/>
      <c r="E472" s="423"/>
      <c r="F472" s="423"/>
      <c r="G472" s="423"/>
      <c r="H472" s="423"/>
      <c r="I472" s="423"/>
      <c r="J472" s="423"/>
      <c r="K472" s="423"/>
      <c r="L472" s="51"/>
    </row>
    <row r="473" spans="1:12" ht="13.95" customHeight="1" x14ac:dyDescent="0.25">
      <c r="A473" s="424"/>
      <c r="B473" s="422"/>
      <c r="I473" s="422"/>
      <c r="J473" s="422"/>
      <c r="K473" s="422"/>
      <c r="L473" s="243"/>
    </row>
    <row r="474" spans="1:12" ht="13.95" customHeight="1" x14ac:dyDescent="0.25">
      <c r="A474" s="424"/>
      <c r="B474" s="422"/>
      <c r="I474" s="422"/>
      <c r="J474" s="422"/>
      <c r="K474" s="422"/>
      <c r="L474" s="243"/>
    </row>
    <row r="475" spans="1:12" ht="13.95" customHeight="1" x14ac:dyDescent="0.25">
      <c r="A475" s="424"/>
      <c r="B475" s="422"/>
      <c r="I475" s="422"/>
      <c r="J475" s="422"/>
      <c r="K475" s="422"/>
      <c r="L475" s="243"/>
    </row>
    <row r="476" spans="1:12" ht="13.95" customHeight="1" x14ac:dyDescent="0.25">
      <c r="A476" s="424"/>
      <c r="B476" s="422"/>
      <c r="I476" s="422"/>
      <c r="J476" s="422"/>
      <c r="K476" s="422"/>
      <c r="L476" s="243"/>
    </row>
    <row r="477" spans="1:12" ht="13.95" customHeight="1" x14ac:dyDescent="0.25">
      <c r="A477" s="424"/>
      <c r="B477" s="422"/>
      <c r="I477" s="422"/>
      <c r="J477" s="422"/>
      <c r="K477" s="422"/>
      <c r="L477" s="243"/>
    </row>
    <row r="478" spans="1:12" ht="13.95" customHeight="1" x14ac:dyDescent="0.25">
      <c r="A478" s="424"/>
      <c r="B478" s="422"/>
      <c r="I478" s="422"/>
      <c r="J478" s="422"/>
      <c r="K478" s="422"/>
      <c r="L478" s="243"/>
    </row>
    <row r="479" spans="1:12" ht="13.95" customHeight="1" x14ac:dyDescent="0.25">
      <c r="A479" s="424"/>
      <c r="B479" s="422"/>
      <c r="I479" s="422"/>
      <c r="J479" s="422"/>
      <c r="K479" s="422"/>
      <c r="L479" s="243"/>
    </row>
    <row r="480" spans="1:12" ht="13.95" customHeight="1" x14ac:dyDescent="0.25">
      <c r="A480" s="424"/>
      <c r="B480" s="246"/>
      <c r="I480" s="246"/>
      <c r="J480" s="246"/>
      <c r="K480" s="246"/>
      <c r="L480" s="243"/>
    </row>
    <row r="481" spans="1:12" ht="13.95" customHeight="1" x14ac:dyDescent="0.25">
      <c r="A481" s="424"/>
      <c r="B481" s="422"/>
      <c r="I481" s="422"/>
      <c r="J481" s="422"/>
      <c r="K481" s="422"/>
      <c r="L481" s="243"/>
    </row>
    <row r="482" spans="1:12" ht="13.95" customHeight="1" x14ac:dyDescent="0.25">
      <c r="A482" s="424"/>
      <c r="B482" s="422"/>
      <c r="I482" s="422"/>
      <c r="J482" s="422"/>
      <c r="K482" s="422"/>
      <c r="L482" s="243"/>
    </row>
    <row r="483" spans="1:12" ht="13.95" customHeight="1" x14ac:dyDescent="0.25">
      <c r="A483" s="424"/>
      <c r="B483" s="422"/>
      <c r="I483" s="422"/>
      <c r="J483" s="422"/>
      <c r="K483" s="422"/>
      <c r="L483" s="243"/>
    </row>
    <row r="484" spans="1:12" ht="13.95" customHeight="1" x14ac:dyDescent="0.25">
      <c r="A484" s="424"/>
      <c r="B484" s="422"/>
      <c r="I484" s="422"/>
      <c r="J484" s="422"/>
      <c r="K484" s="422"/>
      <c r="L484" s="243"/>
    </row>
    <row r="485" spans="1:12" ht="13.95" customHeight="1" x14ac:dyDescent="0.25">
      <c r="A485" s="424"/>
      <c r="B485" s="422"/>
      <c r="I485" s="422"/>
      <c r="J485" s="422"/>
      <c r="K485" s="422"/>
      <c r="L485" s="243"/>
    </row>
    <row r="486" spans="1:12" ht="13.95" customHeight="1" x14ac:dyDescent="0.25">
      <c r="A486" s="424"/>
      <c r="B486" s="422"/>
      <c r="I486" s="422"/>
      <c r="J486" s="422"/>
      <c r="K486" s="422"/>
      <c r="L486" s="243"/>
    </row>
    <row r="487" spans="1:12" ht="13.95" customHeight="1" x14ac:dyDescent="0.25">
      <c r="A487" s="424"/>
      <c r="B487" s="246"/>
      <c r="I487" s="246"/>
      <c r="J487" s="246"/>
      <c r="K487" s="246"/>
      <c r="L487" s="424"/>
    </row>
    <row r="488" spans="1:12" ht="13.95" customHeight="1" x14ac:dyDescent="0.25">
      <c r="I488" s="422"/>
      <c r="J488" s="422"/>
      <c r="K488" s="422"/>
    </row>
  </sheetData>
  <sheetProtection sheet="1" formatCells="0" formatColumns="0" formatRows="0" autoFilter="0"/>
  <mergeCells count="2">
    <mergeCell ref="C9:H9"/>
    <mergeCell ref="C6:E6"/>
  </mergeCells>
  <phoneticPr fontId="91" type="noConversion"/>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83B-BB73-471F-B1EC-0607A15EC9BB}">
  <sheetPr>
    <tabColor rgb="FFA162D0"/>
  </sheetPr>
  <dimension ref="A1:Q196"/>
  <sheetViews>
    <sheetView zoomScale="80" zoomScaleNormal="80" workbookViewId="0"/>
  </sheetViews>
  <sheetFormatPr defaultRowHeight="13.8" x14ac:dyDescent="0.25"/>
  <cols>
    <col min="1" max="1" width="2.453125" customWidth="1"/>
    <col min="2" max="2" width="3.26953125" customWidth="1"/>
    <col min="3" max="3" width="8.453125" customWidth="1"/>
    <col min="4" max="4" width="14.6328125" style="589" customWidth="1"/>
    <col min="5" max="5" width="54.08984375" customWidth="1"/>
    <col min="6" max="6" width="16.36328125" style="5" customWidth="1"/>
    <col min="7" max="7" width="9.1796875" style="583" customWidth="1"/>
    <col min="8" max="8" width="15.7265625" style="577" customWidth="1"/>
    <col min="9" max="9" width="44.08984375" style="567" customWidth="1"/>
    <col min="10" max="10" width="13" customWidth="1"/>
    <col min="11" max="11" width="13.90625" style="226" customWidth="1"/>
    <col min="12" max="12" width="15.1796875" customWidth="1"/>
    <col min="13" max="13" width="22.7265625" customWidth="1"/>
    <col min="14" max="14" width="22.1796875" customWidth="1"/>
    <col min="15" max="15" width="29.26953125" customWidth="1"/>
    <col min="17" max="17" width="3.1796875" customWidth="1"/>
  </cols>
  <sheetData>
    <row r="1" spans="1:17" ht="14.4" thickBot="1" x14ac:dyDescent="0.3">
      <c r="A1" s="20"/>
      <c r="B1" s="20"/>
      <c r="C1" s="20"/>
      <c r="D1" s="584"/>
      <c r="E1" s="20"/>
      <c r="F1" s="22"/>
      <c r="G1" s="22"/>
      <c r="H1" s="557"/>
      <c r="I1" s="555"/>
      <c r="J1" s="136"/>
      <c r="K1" s="136"/>
      <c r="L1" s="135"/>
      <c r="M1" s="135"/>
      <c r="N1" s="135"/>
      <c r="O1" s="135"/>
      <c r="P1" s="20"/>
      <c r="Q1" s="20"/>
    </row>
    <row r="2" spans="1:17" x14ac:dyDescent="0.25">
      <c r="A2" s="137"/>
      <c r="B2" s="491"/>
      <c r="C2" s="492"/>
      <c r="D2" s="568"/>
      <c r="E2" s="493"/>
      <c r="F2" s="494"/>
      <c r="G2" s="580"/>
      <c r="H2" s="573"/>
      <c r="I2" s="562"/>
      <c r="J2" s="494"/>
      <c r="K2" s="520"/>
      <c r="L2" s="495"/>
      <c r="M2" s="495"/>
      <c r="N2" s="495"/>
      <c r="O2" s="495"/>
      <c r="P2" s="496"/>
      <c r="Q2" s="137"/>
    </row>
    <row r="3" spans="1:17" x14ac:dyDescent="0.25">
      <c r="A3" s="137"/>
      <c r="B3" s="497"/>
      <c r="C3" s="368"/>
      <c r="D3" s="569"/>
      <c r="E3" s="370"/>
      <c r="F3" s="371"/>
      <c r="G3" s="581"/>
      <c r="H3" s="574"/>
      <c r="I3" s="563"/>
      <c r="J3" s="371"/>
      <c r="K3" s="471"/>
      <c r="L3" s="373"/>
      <c r="M3" s="374" t="str">
        <f>IF(VLOOKUP("GEN-SEC",Languages!$A:$D,1,TRUE)="GEN-SEC",VLOOKUP("GEN-SEC",Languages!$A:$D,Summary!$C$7,TRUE),NA())</f>
        <v>Tiedon luokittelu</v>
      </c>
      <c r="N3" s="375"/>
      <c r="O3" s="372"/>
      <c r="P3" s="448"/>
      <c r="Q3" s="137"/>
    </row>
    <row r="4" spans="1:17" ht="19.8" x14ac:dyDescent="0.3">
      <c r="A4" s="158"/>
      <c r="B4" s="498"/>
      <c r="C4" s="378" t="s">
        <v>4198</v>
      </c>
      <c r="D4" s="585"/>
      <c r="E4" s="380"/>
      <c r="F4" s="817"/>
      <c r="G4" s="590"/>
      <c r="H4" s="570"/>
      <c r="I4" s="564"/>
      <c r="J4" s="381"/>
      <c r="K4" s="472"/>
      <c r="L4" s="383"/>
      <c r="M4" s="415"/>
      <c r="N4" s="384"/>
      <c r="O4" s="372"/>
      <c r="P4" s="448"/>
      <c r="Q4" s="137"/>
    </row>
    <row r="5" spans="1:17" x14ac:dyDescent="0.25">
      <c r="A5" s="63"/>
      <c r="B5" s="499"/>
      <c r="C5" s="386"/>
      <c r="D5" s="393"/>
      <c r="E5" s="387"/>
      <c r="F5" s="383"/>
      <c r="G5" s="383"/>
      <c r="H5" s="558"/>
      <c r="I5" s="556"/>
      <c r="J5" s="383"/>
      <c r="K5" s="383"/>
      <c r="L5" s="270"/>
      <c r="M5" s="384"/>
      <c r="N5" s="384"/>
      <c r="O5" s="372"/>
      <c r="P5" s="448"/>
      <c r="Q5" s="137"/>
    </row>
    <row r="6" spans="1:17" ht="84.6" customHeight="1" x14ac:dyDescent="0.25">
      <c r="A6" s="63"/>
      <c r="B6" s="499"/>
      <c r="C6" s="850" t="s">
        <v>4199</v>
      </c>
      <c r="D6" s="851"/>
      <c r="E6" s="851"/>
      <c r="F6" s="851"/>
      <c r="G6" s="851"/>
      <c r="H6" s="851"/>
      <c r="I6" s="851"/>
      <c r="J6" s="851"/>
      <c r="K6" s="851"/>
      <c r="L6" s="851"/>
      <c r="M6" s="851"/>
      <c r="N6" s="851"/>
      <c r="O6" s="852"/>
      <c r="P6" s="448"/>
      <c r="Q6" s="137"/>
    </row>
    <row r="7" spans="1:17" ht="14.4" x14ac:dyDescent="0.25">
      <c r="A7" s="63"/>
      <c r="B7" s="499"/>
      <c r="C7" s="388"/>
      <c r="D7" s="579"/>
      <c r="E7" s="390"/>
      <c r="F7" s="383"/>
      <c r="G7" s="383"/>
      <c r="H7" s="559"/>
      <c r="I7" s="561"/>
      <c r="J7" s="391"/>
      <c r="K7" s="473"/>
      <c r="L7" s="393"/>
      <c r="M7" s="394" t="str">
        <f>IF(VLOOKUP("KM110",Languages!$A:$D,1,TRUE)="KM110",VLOOKUP("KM110",Languages!$A:$D,Summary!$C$7,TRUE),NA())</f>
        <v>Päivämäärä</v>
      </c>
      <c r="N7" s="395"/>
      <c r="O7" s="372"/>
      <c r="P7" s="448"/>
      <c r="Q7" s="137"/>
    </row>
    <row r="8" spans="1:17" ht="14.4" customHeight="1" x14ac:dyDescent="0.25">
      <c r="A8" s="63"/>
      <c r="B8" s="499"/>
      <c r="C8" s="853"/>
      <c r="D8" s="854"/>
      <c r="E8" s="854"/>
      <c r="F8" s="854"/>
      <c r="G8" s="854"/>
      <c r="H8" s="854"/>
      <c r="I8" s="854"/>
      <c r="J8" s="854"/>
      <c r="K8" s="855"/>
      <c r="L8" s="393"/>
      <c r="M8" s="862">
        <v>45603</v>
      </c>
      <c r="N8" s="863"/>
      <c r="O8" s="372"/>
      <c r="P8" s="448"/>
      <c r="Q8" s="137"/>
    </row>
    <row r="9" spans="1:17" ht="14.4" customHeight="1" x14ac:dyDescent="0.25">
      <c r="A9" s="63"/>
      <c r="B9" s="499"/>
      <c r="C9" s="856"/>
      <c r="D9" s="857"/>
      <c r="E9" s="857"/>
      <c r="F9" s="857"/>
      <c r="G9" s="857"/>
      <c r="H9" s="857"/>
      <c r="I9" s="857"/>
      <c r="J9" s="857"/>
      <c r="K9" s="858"/>
      <c r="L9" s="393"/>
      <c r="M9" s="394" t="str">
        <f>IF(VLOOKUP("KM111",Languages!$A:$D,1,TRUE)="KM111",VLOOKUP("KM111",Languages!$A:$D,Summary!$C$7,TRUE),NA())</f>
        <v>Osallistujat</v>
      </c>
      <c r="N9" s="395"/>
      <c r="O9" s="372"/>
      <c r="P9" s="448"/>
      <c r="Q9" s="137"/>
    </row>
    <row r="10" spans="1:17" ht="14.4" customHeight="1" x14ac:dyDescent="0.25">
      <c r="A10" s="63"/>
      <c r="B10" s="499"/>
      <c r="C10" s="856"/>
      <c r="D10" s="857"/>
      <c r="E10" s="857"/>
      <c r="F10" s="857"/>
      <c r="G10" s="857"/>
      <c r="H10" s="857"/>
      <c r="I10" s="857"/>
      <c r="J10" s="857"/>
      <c r="K10" s="858"/>
      <c r="L10" s="393"/>
      <c r="M10" s="864"/>
      <c r="N10" s="865"/>
      <c r="O10" s="372"/>
      <c r="P10" s="448"/>
      <c r="Q10" s="137"/>
    </row>
    <row r="11" spans="1:17" ht="14.4" customHeight="1" x14ac:dyDescent="0.25">
      <c r="A11" s="63"/>
      <c r="B11" s="499"/>
      <c r="C11" s="859"/>
      <c r="D11" s="860"/>
      <c r="E11" s="860"/>
      <c r="F11" s="860"/>
      <c r="G11" s="860"/>
      <c r="H11" s="860"/>
      <c r="I11" s="860"/>
      <c r="J11" s="860"/>
      <c r="K11" s="861"/>
      <c r="L11" s="393"/>
      <c r="M11" s="866"/>
      <c r="N11" s="867"/>
      <c r="O11" s="372"/>
      <c r="P11" s="448"/>
      <c r="Q11" s="137"/>
    </row>
    <row r="12" spans="1:17" x14ac:dyDescent="0.25">
      <c r="A12" s="51"/>
      <c r="B12" s="447"/>
      <c r="C12" s="396"/>
      <c r="D12" s="586"/>
      <c r="E12" s="396"/>
      <c r="F12" s="810"/>
      <c r="G12" s="571"/>
      <c r="H12" s="575"/>
      <c r="I12" s="565"/>
      <c r="J12" s="397"/>
      <c r="K12" s="474"/>
      <c r="L12" s="397"/>
      <c r="M12" s="397"/>
      <c r="N12" s="397"/>
      <c r="O12" s="397"/>
      <c r="P12" s="448"/>
      <c r="Q12" s="137"/>
    </row>
    <row r="13" spans="1:17" x14ac:dyDescent="0.25">
      <c r="A13" s="148"/>
      <c r="B13" s="500"/>
      <c r="C13" s="848"/>
      <c r="D13" s="848"/>
      <c r="E13" s="848"/>
      <c r="F13" s="848"/>
      <c r="G13" s="848"/>
      <c r="H13" s="848"/>
      <c r="I13" s="848"/>
      <c r="J13" s="848"/>
      <c r="K13" s="848"/>
      <c r="L13" s="848"/>
      <c r="M13" s="848"/>
      <c r="N13" s="848"/>
      <c r="O13" s="848"/>
      <c r="P13" s="448"/>
      <c r="Q13" s="137"/>
    </row>
    <row r="14" spans="1:17" ht="14.4" thickBot="1" x14ac:dyDescent="0.3">
      <c r="A14" s="51"/>
      <c r="B14" s="447"/>
      <c r="C14" s="399"/>
      <c r="D14" s="587"/>
      <c r="E14" s="399"/>
      <c r="F14" s="811"/>
      <c r="G14" s="572"/>
      <c r="H14" s="576"/>
      <c r="I14" s="566"/>
      <c r="J14" s="400"/>
      <c r="K14" s="475"/>
      <c r="L14" s="400"/>
      <c r="M14" s="400"/>
      <c r="N14" s="400"/>
      <c r="O14" s="400"/>
      <c r="P14" s="448"/>
      <c r="Q14" s="137"/>
    </row>
    <row r="15" spans="1:17" x14ac:dyDescent="0.25">
      <c r="A15" s="148"/>
      <c r="B15" s="500"/>
      <c r="C15" s="868"/>
      <c r="D15" s="868"/>
      <c r="E15" s="868"/>
      <c r="F15" s="868"/>
      <c r="G15" s="868"/>
      <c r="H15" s="868"/>
      <c r="I15" s="868"/>
      <c r="J15" s="868"/>
      <c r="K15" s="868"/>
      <c r="L15" s="868"/>
      <c r="M15" s="868"/>
      <c r="N15" s="868"/>
      <c r="O15" s="868"/>
      <c r="P15" s="448"/>
      <c r="Q15" s="137"/>
    </row>
    <row r="16" spans="1:17" x14ac:dyDescent="0.25">
      <c r="A16" s="51"/>
      <c r="B16" s="447"/>
      <c r="C16" s="396"/>
      <c r="D16" s="586"/>
      <c r="E16" s="396"/>
      <c r="F16" s="810"/>
      <c r="G16" s="571"/>
      <c r="H16" s="575"/>
      <c r="I16" s="565"/>
      <c r="J16" s="401"/>
      <c r="K16" s="476"/>
      <c r="L16" s="401"/>
      <c r="M16" s="401"/>
      <c r="N16" s="401"/>
      <c r="O16" s="401"/>
      <c r="P16" s="448"/>
      <c r="Q16" s="137"/>
    </row>
    <row r="17" spans="1:17" x14ac:dyDescent="0.25">
      <c r="A17" s="156"/>
      <c r="B17" s="501"/>
      <c r="C17" s="848"/>
      <c r="D17" s="848"/>
      <c r="E17" s="848"/>
      <c r="F17" s="848"/>
      <c r="G17" s="848"/>
      <c r="H17" s="848"/>
      <c r="I17" s="848"/>
      <c r="J17" s="848"/>
      <c r="K17" s="848"/>
      <c r="L17" s="848"/>
      <c r="M17" s="848"/>
      <c r="N17" s="848"/>
      <c r="O17" s="848"/>
      <c r="P17" s="448"/>
      <c r="Q17" s="137"/>
    </row>
    <row r="18" spans="1:17" ht="22.8" x14ac:dyDescent="0.25">
      <c r="A18" s="156"/>
      <c r="B18" s="501"/>
      <c r="C18" s="403"/>
      <c r="D18" s="560"/>
      <c r="E18" s="403"/>
      <c r="F18" s="551"/>
      <c r="G18" s="551"/>
      <c r="H18" s="560"/>
      <c r="I18" s="403"/>
      <c r="J18" s="403"/>
      <c r="K18" s="276" t="s">
        <v>1630</v>
      </c>
      <c r="L18" s="277" t="str">
        <f>Parameters!$B$18</f>
        <v xml:space="preserve">0 - Vastaus puuttuu </v>
      </c>
      <c r="M18" s="278" t="str">
        <f>Parameters!$B$19</f>
        <v>1 - Ei toteutettu tai ei tietoa</v>
      </c>
      <c r="N18" s="279" t="str">
        <f>Parameters!$B$20</f>
        <v>2 - Osittain toteutettu</v>
      </c>
      <c r="O18" s="280" t="str">
        <f>Parameters!$B$21</f>
        <v>3 - Enimmäkseen  toteutettu</v>
      </c>
      <c r="P18" s="502" t="str">
        <f>Parameters!$B$22</f>
        <v>4 - Täysin toteutettu</v>
      </c>
      <c r="Q18" s="137"/>
    </row>
    <row r="19" spans="1:17" x14ac:dyDescent="0.25">
      <c r="A19" s="156"/>
      <c r="B19" s="503"/>
      <c r="C19" s="405"/>
      <c r="D19" s="477"/>
      <c r="E19" s="405"/>
      <c r="F19" s="552"/>
      <c r="G19" s="552"/>
      <c r="H19" s="477"/>
      <c r="I19" s="405"/>
      <c r="J19" s="405"/>
      <c r="K19" s="477"/>
      <c r="L19" s="405"/>
      <c r="M19" s="405"/>
      <c r="N19" s="405"/>
      <c r="O19" s="405"/>
      <c r="P19" s="504"/>
      <c r="Q19" s="137"/>
    </row>
    <row r="20" spans="1:17" x14ac:dyDescent="0.25">
      <c r="A20" s="156"/>
      <c r="B20" s="505"/>
      <c r="C20" s="245"/>
      <c r="D20" s="521"/>
      <c r="E20" s="245"/>
      <c r="F20" s="553"/>
      <c r="G20" s="553"/>
      <c r="H20" s="521"/>
      <c r="I20" s="245"/>
      <c r="J20" s="245"/>
      <c r="K20" s="521"/>
      <c r="L20" s="245"/>
      <c r="M20" s="245"/>
      <c r="N20" s="245"/>
      <c r="O20" s="245"/>
      <c r="P20" s="506"/>
      <c r="Q20" s="20"/>
    </row>
    <row r="21" spans="1:17" x14ac:dyDescent="0.25">
      <c r="A21" s="156"/>
      <c r="B21" s="507"/>
      <c r="C21" s="242"/>
      <c r="D21" s="522"/>
      <c r="E21" s="242"/>
      <c r="F21" s="554"/>
      <c r="G21" s="554"/>
      <c r="H21" s="522"/>
      <c r="I21" s="242"/>
      <c r="J21" s="242"/>
      <c r="K21" s="522"/>
      <c r="L21" s="242"/>
      <c r="M21" s="242"/>
      <c r="N21" s="242"/>
      <c r="O21" s="242"/>
      <c r="P21" s="508"/>
      <c r="Q21" s="137"/>
    </row>
    <row r="22" spans="1:17" x14ac:dyDescent="0.25">
      <c r="A22" s="51"/>
      <c r="B22" s="447"/>
      <c r="C22" s="396"/>
      <c r="D22" s="586"/>
      <c r="E22" s="396"/>
      <c r="F22" s="810"/>
      <c r="G22" s="571"/>
      <c r="H22" s="575"/>
      <c r="I22" s="565"/>
      <c r="J22" s="397"/>
      <c r="K22" s="474"/>
      <c r="L22" s="397"/>
      <c r="M22" s="397"/>
      <c r="N22" s="397"/>
      <c r="O22" s="397"/>
      <c r="P22" s="448"/>
      <c r="Q22" s="156"/>
    </row>
    <row r="23" spans="1:17" ht="14.4" thickBot="1" x14ac:dyDescent="0.3">
      <c r="A23" s="155"/>
      <c r="B23" s="449"/>
      <c r="C23" s="409"/>
      <c r="D23" s="588"/>
      <c r="E23" s="410"/>
      <c r="F23" s="411"/>
      <c r="G23" s="411"/>
      <c r="H23" s="411"/>
      <c r="I23" s="410"/>
      <c r="J23" s="411"/>
      <c r="K23" s="480"/>
      <c r="L23" s="412"/>
      <c r="M23" s="412"/>
      <c r="N23" s="412"/>
      <c r="O23" s="412"/>
      <c r="P23" s="450"/>
      <c r="Q23" s="150"/>
    </row>
    <row r="24" spans="1:17" ht="27.6" x14ac:dyDescent="0.25">
      <c r="A24" s="148"/>
      <c r="B24" s="849"/>
      <c r="C24" s="813" t="s">
        <v>4101</v>
      </c>
      <c r="D24" s="813" t="s">
        <v>4102</v>
      </c>
      <c r="E24" s="814" t="s">
        <v>4103</v>
      </c>
      <c r="F24" s="813" t="s">
        <v>4196</v>
      </c>
      <c r="G24" s="812" t="str">
        <f>IF(VLOOKUP("GEN-LEVEL",Languages!$A:$D,1,TRUE)="GEN-LEVEL",VLOOKUP("GEN-LEVEL",Languages!$A:$D,Summary!$C$7,TRUE),NA())</f>
        <v>Taso</v>
      </c>
      <c r="H24" s="755" t="s">
        <v>3085</v>
      </c>
      <c r="I24" s="729" t="str">
        <f>IF(VLOOKUP("GEN-PRACTICE",Languages!$A:$D,1,TRUE)="GEN-PRACTICE",VLOOKUP("GEN-PRACTICE",Languages!$A:$D,Summary!$C$7,TRUE),NA())</f>
        <v>Käytäntö</v>
      </c>
      <c r="J24" s="413" t="s">
        <v>3086</v>
      </c>
      <c r="K24" s="596" t="str">
        <f>IF(VLOOKUP("GEN-ANSWER",Languages!$A:$D,1,TRUE)="GEN-ANSWER",VLOOKUP("GEN-ANSWER",Languages!$A:$D,Summary!$C$7,TRUE),NA())</f>
        <v>Vastaus</v>
      </c>
      <c r="L24" s="524" t="str">
        <f>IF(VLOOKUP("KM112",Languages!$A:$D,1,TRUE)="KM112",VLOOKUP("KM112",Languages!$A:$D,Summary!$C$7,TRUE),NA())</f>
        <v>Kommentit</v>
      </c>
      <c r="M24" s="524" t="str">
        <f>IF(VLOOKUP("KM113",Languages!$A:$D,1,TRUE)="KM113",VLOOKUP("KM113",Languages!$A:$D,Summary!$C$7,TRUE),NA())</f>
        <v>Sisäinen viittaus</v>
      </c>
      <c r="N24" s="524" t="str">
        <f>IF(VLOOKUP("KM114",Languages!$A:$D,1,TRUE)="KM114",VLOOKUP("KM114",Languages!$A:$D,Summary!$C$7,TRUE),NA())</f>
        <v>Ulkoinen viittaus</v>
      </c>
      <c r="O24" s="525" t="str">
        <f>IF(VLOOKUP("KM115",Languages!$A:$D,1,TRUE)="KM115",VLOOKUP("KM115",Languages!$A:$D,Summary!$C$7,TRUE),NA())</f>
        <v>Kehityskohde</v>
      </c>
      <c r="P24" s="448"/>
      <c r="Q24" s="137"/>
    </row>
    <row r="25" spans="1:17" ht="61.2" customHeight="1" x14ac:dyDescent="0.25">
      <c r="A25" s="148"/>
      <c r="B25" s="849"/>
      <c r="C25" s="738" t="s">
        <v>4099</v>
      </c>
      <c r="D25" s="719" t="s">
        <v>3976</v>
      </c>
      <c r="E25" s="739" t="s">
        <v>4100</v>
      </c>
      <c r="F25" s="818" t="str">
        <f>_xlfn.IFNA(VLOOKUP(C25,Import_KOKU!B:E,4,FALSE),"")</f>
        <v/>
      </c>
      <c r="G25" s="730" t="s">
        <v>1537</v>
      </c>
      <c r="H25" s="731"/>
      <c r="I25" s="732" t="str">
        <f>_xlfn.IFNA(IF(VLOOKUP(H25,Languages!$A:$D,1,TRUE)=H25,VLOOKUP(H25,Languages!$A:$D,Summary!$C$7,TRUE),NA()),"")</f>
        <v/>
      </c>
      <c r="J25" s="591"/>
      <c r="K25" s="597" t="str">
        <f>_xlfn.IFNA(VLOOKUP($H25,Table26[],2,FALSE),"")</f>
        <v/>
      </c>
      <c r="L25" s="466" t="str">
        <f>_xlfn.IFNA(VLOOKUP($H25,Table26[],3,FALSE),"")</f>
        <v/>
      </c>
      <c r="M25" s="466" t="str">
        <f>_xlfn.IFNA(VLOOKUP($H25,Table26[],4,FALSE),"")</f>
        <v/>
      </c>
      <c r="N25" s="466" t="str">
        <f>_xlfn.IFNA(VLOOKUP($H25,Table26[],5,FALSE),"")</f>
        <v/>
      </c>
      <c r="O25" s="467" t="str">
        <f>_xlfn.IFNA(VLOOKUP($H25,Table26[],6,FALSE),"")</f>
        <v/>
      </c>
      <c r="P25" s="448"/>
      <c r="Q25" s="137"/>
    </row>
    <row r="26" spans="1:17" ht="61.2" customHeight="1" x14ac:dyDescent="0.25">
      <c r="A26" s="148"/>
      <c r="B26" s="849"/>
      <c r="C26" s="738" t="s">
        <v>3977</v>
      </c>
      <c r="D26" s="719" t="s">
        <v>3976</v>
      </c>
      <c r="E26" s="739" t="s">
        <v>2255</v>
      </c>
      <c r="F26" s="818">
        <f>_xlfn.IFNA(VLOOKUP(C26,Import_KOKU!B:E,4,FALSE),"")</f>
        <v>0</v>
      </c>
      <c r="G26" s="730" t="s">
        <v>1537</v>
      </c>
      <c r="H26" s="733"/>
      <c r="I26" s="732" t="str">
        <f>_xlfn.IFNA(IF(VLOOKUP(H26,Languages!$A:$D,1,TRUE)=H26,VLOOKUP(H26,Languages!$A:$D,Summary!$C$7,TRUE),NA()),"")</f>
        <v/>
      </c>
      <c r="J26" s="591"/>
      <c r="K26" s="597" t="str">
        <f>_xlfn.IFNA(VLOOKUP($H26,Table26[],2,FALSE),"")</f>
        <v/>
      </c>
      <c r="L26" s="466" t="str">
        <f>_xlfn.IFNA(VLOOKUP($H26,Table26[],3,FALSE),"")</f>
        <v/>
      </c>
      <c r="M26" s="466" t="str">
        <f>_xlfn.IFNA(VLOOKUP($H26,Table26[],4,FALSE),"")</f>
        <v/>
      </c>
      <c r="N26" s="466" t="str">
        <f>_xlfn.IFNA(VLOOKUP($H26,Table26[],5,FALSE),"")</f>
        <v/>
      </c>
      <c r="O26" s="467" t="str">
        <f>_xlfn.IFNA(VLOOKUP($H26,Table26[],6,FALSE),"")</f>
        <v/>
      </c>
      <c r="P26" s="448"/>
      <c r="Q26" s="137"/>
    </row>
    <row r="27" spans="1:17" ht="61.2" customHeight="1" x14ac:dyDescent="0.25">
      <c r="A27" s="148"/>
      <c r="B27" s="849"/>
      <c r="C27" s="738" t="s">
        <v>3978</v>
      </c>
      <c r="D27" s="719" t="s">
        <v>3976</v>
      </c>
      <c r="E27" s="739" t="s">
        <v>3979</v>
      </c>
      <c r="F27" s="818">
        <f>_xlfn.IFNA(VLOOKUP(C27,Import_KOKU!B:E,4,FALSE),"")</f>
        <v>0</v>
      </c>
      <c r="G27" s="730" t="s">
        <v>1537</v>
      </c>
      <c r="H27" s="733"/>
      <c r="I27" s="732" t="str">
        <f>_xlfn.IFNA(IF(VLOOKUP(H27,Languages!$A:$D,1,TRUE)=H27,VLOOKUP(H27,Languages!$A:$D,Summary!$C$7,TRUE),NA()),"")</f>
        <v/>
      </c>
      <c r="J27" s="591"/>
      <c r="K27" s="597" t="str">
        <f>_xlfn.IFNA(VLOOKUP($H27,Table26[],2,FALSE),"")</f>
        <v/>
      </c>
      <c r="L27" s="466" t="str">
        <f>_xlfn.IFNA(VLOOKUP($H27,Table26[],3,FALSE),"")</f>
        <v/>
      </c>
      <c r="M27" s="466" t="str">
        <f>_xlfn.IFNA(VLOOKUP($H27,Table26[],4,FALSE),"")</f>
        <v/>
      </c>
      <c r="N27" s="466" t="str">
        <f>_xlfn.IFNA(VLOOKUP($H27,Table26[],5,FALSE),"")</f>
        <v/>
      </c>
      <c r="O27" s="467" t="str">
        <f>_xlfn.IFNA(VLOOKUP($H27,Table26[],6,FALSE),"")</f>
        <v/>
      </c>
      <c r="P27" s="448"/>
      <c r="Q27" s="137"/>
    </row>
    <row r="28" spans="1:17" ht="61.2" customHeight="1" x14ac:dyDescent="0.25">
      <c r="A28" s="148"/>
      <c r="B28" s="849"/>
      <c r="C28" s="738" t="s">
        <v>3980</v>
      </c>
      <c r="D28" s="719" t="s">
        <v>3976</v>
      </c>
      <c r="E28" s="739" t="s">
        <v>3981</v>
      </c>
      <c r="F28" s="818">
        <f>_xlfn.IFNA(VLOOKUP(C28,Import_KOKU!B:E,4,FALSE),"")</f>
        <v>0</v>
      </c>
      <c r="G28" s="730" t="s">
        <v>1537</v>
      </c>
      <c r="H28" s="733"/>
      <c r="I28" s="732" t="str">
        <f>_xlfn.IFNA(IF(VLOOKUP(H28,Languages!$A:$D,1,TRUE)=H28,VLOOKUP(H28,Languages!$A:$D,Summary!$C$7,TRUE),NA()),"")</f>
        <v/>
      </c>
      <c r="J28" s="591"/>
      <c r="K28" s="597" t="str">
        <f>_xlfn.IFNA(VLOOKUP($H28,Table26[],2,FALSE),"")</f>
        <v/>
      </c>
      <c r="L28" s="466" t="str">
        <f>_xlfn.IFNA(VLOOKUP($H28,Table26[],3,FALSE),"")</f>
        <v/>
      </c>
      <c r="M28" s="466" t="str">
        <f>_xlfn.IFNA(VLOOKUP($H28,Table26[],4,FALSE),"")</f>
        <v/>
      </c>
      <c r="N28" s="466" t="str">
        <f>_xlfn.IFNA(VLOOKUP($H28,Table26[],5,FALSE),"")</f>
        <v/>
      </c>
      <c r="O28" s="467" t="str">
        <f>_xlfn.IFNA(VLOOKUP($H28,Table26[],6,FALSE),"")</f>
        <v/>
      </c>
      <c r="P28" s="448"/>
      <c r="Q28" s="137"/>
    </row>
    <row r="29" spans="1:17" ht="61.2" customHeight="1" x14ac:dyDescent="0.25">
      <c r="A29" s="148"/>
      <c r="B29" s="849"/>
      <c r="C29" s="738" t="s">
        <v>3982</v>
      </c>
      <c r="D29" s="719" t="s">
        <v>3976</v>
      </c>
      <c r="E29" s="739" t="s">
        <v>3778</v>
      </c>
      <c r="F29" s="818">
        <f>_xlfn.IFNA(VLOOKUP(C29,Import_KOKU!B:E,4,FALSE),"")</f>
        <v>0</v>
      </c>
      <c r="G29" s="730">
        <v>3</v>
      </c>
      <c r="H29" s="733" t="s">
        <v>892</v>
      </c>
      <c r="I29" s="732" t="str">
        <f>_xlfn.IFNA(IF(VLOOKUP(H29,Languages!$A:$D,1,TRUE)=H29,VLOOKUP(H29,Languages!$A:$D,Summary!$C$7,TRUE),NA()),"")</f>
        <v>RESPONSE-osion toiminnan vaikuttavuutta arvioidaan ja seurataan.</v>
      </c>
      <c r="J29" s="591"/>
      <c r="K29" s="597">
        <f>_xlfn.IFNA(VLOOKUP($H29,Table26[],2,FALSE),"")</f>
        <v>0</v>
      </c>
      <c r="L29" s="466">
        <f>_xlfn.IFNA(VLOOKUP($H29,Table26[],3,FALSE),"")</f>
        <v>0</v>
      </c>
      <c r="M29" s="466">
        <f>_xlfn.IFNA(VLOOKUP($H29,Table26[],4,FALSE),"")</f>
        <v>0</v>
      </c>
      <c r="N29" s="466">
        <f>_xlfn.IFNA(VLOOKUP($H29,Table26[],5,FALSE),"")</f>
        <v>0</v>
      </c>
      <c r="O29" s="467">
        <f>_xlfn.IFNA(VLOOKUP($H29,Table26[],6,FALSE),"")</f>
        <v>0</v>
      </c>
      <c r="P29" s="448"/>
      <c r="Q29" s="137"/>
    </row>
    <row r="30" spans="1:17" ht="61.2" customHeight="1" x14ac:dyDescent="0.25">
      <c r="A30" s="148"/>
      <c r="B30" s="849"/>
      <c r="C30" s="738" t="s">
        <v>3983</v>
      </c>
      <c r="D30" s="719" t="s">
        <v>3976</v>
      </c>
      <c r="E30" s="739" t="s">
        <v>3984</v>
      </c>
      <c r="F30" s="818">
        <f>_xlfn.IFNA(VLOOKUP(C30,Import_KOKU!B:E,4,FALSE),"")</f>
        <v>0</v>
      </c>
      <c r="G30" s="730" t="s">
        <v>1537</v>
      </c>
      <c r="H30" s="733" t="s">
        <v>3894</v>
      </c>
      <c r="I30" s="732" t="s">
        <v>3895</v>
      </c>
      <c r="J30" s="591"/>
      <c r="K30" s="597" t="str">
        <f>_xlfn.IFNA(VLOOKUP($H30,Table26[],2,FALSE),"")</f>
        <v/>
      </c>
      <c r="L30" s="466" t="str">
        <f>_xlfn.IFNA(VLOOKUP($H30,Table26[],3,FALSE),"")</f>
        <v/>
      </c>
      <c r="M30" s="466" t="str">
        <f>_xlfn.IFNA(VLOOKUP($H30,Table26[],4,FALSE),"")</f>
        <v/>
      </c>
      <c r="N30" s="466" t="str">
        <f>_xlfn.IFNA(VLOOKUP($H30,Table26[],5,FALSE),"")</f>
        <v/>
      </c>
      <c r="O30" s="467" t="str">
        <f>_xlfn.IFNA(VLOOKUP($H30,Table26[],6,FALSE),"")</f>
        <v/>
      </c>
      <c r="P30" s="448"/>
      <c r="Q30" s="137"/>
    </row>
    <row r="31" spans="1:17" ht="61.2" customHeight="1" x14ac:dyDescent="0.25">
      <c r="A31" s="148"/>
      <c r="B31" s="849"/>
      <c r="C31" s="738" t="s">
        <v>3985</v>
      </c>
      <c r="D31" s="719" t="s">
        <v>3976</v>
      </c>
      <c r="E31" s="739" t="s">
        <v>3986</v>
      </c>
      <c r="F31" s="818">
        <f>_xlfn.IFNA(VLOOKUP(C31,Import_KOKU!B:E,4,FALSE),"")</f>
        <v>0</v>
      </c>
      <c r="G31" s="730" t="s">
        <v>1537</v>
      </c>
      <c r="H31" s="733" t="s">
        <v>3894</v>
      </c>
      <c r="I31" s="732" t="s">
        <v>3895</v>
      </c>
      <c r="J31" s="591"/>
      <c r="K31" s="597" t="str">
        <f>_xlfn.IFNA(VLOOKUP($H31,Table26[],2,FALSE),"")</f>
        <v/>
      </c>
      <c r="L31" s="466" t="str">
        <f>_xlfn.IFNA(VLOOKUP($H31,Table26[],3,FALSE),"")</f>
        <v/>
      </c>
      <c r="M31" s="466" t="str">
        <f>_xlfn.IFNA(VLOOKUP($H31,Table26[],4,FALSE),"")</f>
        <v/>
      </c>
      <c r="N31" s="466" t="str">
        <f>_xlfn.IFNA(VLOOKUP($H31,Table26[],5,FALSE),"")</f>
        <v/>
      </c>
      <c r="O31" s="467" t="str">
        <f>_xlfn.IFNA(VLOOKUP($H31,Table26[],6,FALSE),"")</f>
        <v/>
      </c>
      <c r="P31" s="448"/>
      <c r="Q31" s="137"/>
    </row>
    <row r="32" spans="1:17" ht="61.2" customHeight="1" x14ac:dyDescent="0.25">
      <c r="A32" s="148"/>
      <c r="B32" s="849"/>
      <c r="C32" s="738" t="s">
        <v>3987</v>
      </c>
      <c r="D32" s="719" t="s">
        <v>3976</v>
      </c>
      <c r="E32" s="739" t="s">
        <v>3988</v>
      </c>
      <c r="F32" s="818">
        <f>_xlfn.IFNA(VLOOKUP(C32,Import_KOKU!B:E,4,FALSE),"")</f>
        <v>0</v>
      </c>
      <c r="G32" s="730" t="s">
        <v>1537</v>
      </c>
      <c r="H32" s="733" t="s">
        <v>3894</v>
      </c>
      <c r="I32" s="732" t="s">
        <v>3895</v>
      </c>
      <c r="J32" s="591"/>
      <c r="K32" s="597" t="str">
        <f>_xlfn.IFNA(VLOOKUP($H32,Table26[],2,FALSE),"")</f>
        <v/>
      </c>
      <c r="L32" s="466" t="str">
        <f>_xlfn.IFNA(VLOOKUP($H32,Table26[],3,FALSE),"")</f>
        <v/>
      </c>
      <c r="M32" s="466" t="str">
        <f>_xlfn.IFNA(VLOOKUP($H32,Table26[],4,FALSE),"")</f>
        <v/>
      </c>
      <c r="N32" s="466" t="str">
        <f>_xlfn.IFNA(VLOOKUP($H32,Table26[],5,FALSE),"")</f>
        <v/>
      </c>
      <c r="O32" s="467" t="str">
        <f>_xlfn.IFNA(VLOOKUP($H32,Table26[],6,FALSE),"")</f>
        <v/>
      </c>
      <c r="P32" s="448"/>
      <c r="Q32" s="137"/>
    </row>
    <row r="33" spans="1:17" ht="61.2" customHeight="1" x14ac:dyDescent="0.25">
      <c r="A33" s="148"/>
      <c r="B33" s="849"/>
      <c r="C33" s="738" t="s">
        <v>3989</v>
      </c>
      <c r="D33" s="719" t="s">
        <v>3976</v>
      </c>
      <c r="E33" s="739" t="s">
        <v>3779</v>
      </c>
      <c r="F33" s="818">
        <f>_xlfn.IFNA(VLOOKUP(C33,Import_KOKU!B:E,4,FALSE),"")</f>
        <v>0</v>
      </c>
      <c r="G33" s="730">
        <v>3</v>
      </c>
      <c r="H33" s="733" t="s">
        <v>892</v>
      </c>
      <c r="I33" s="732" t="str">
        <f>_xlfn.IFNA(IF(VLOOKUP(H33,Languages!$A:$D,1,TRUE)=H33,VLOOKUP(H33,Languages!$A:$D,Summary!$C$7,TRUE),NA()),"")</f>
        <v>RESPONSE-osion toiminnan vaikuttavuutta arvioidaan ja seurataan.</v>
      </c>
      <c r="J33" s="591"/>
      <c r="K33" s="597">
        <f>_xlfn.IFNA(VLOOKUP($H33,Table26[],2,FALSE),"")</f>
        <v>0</v>
      </c>
      <c r="L33" s="466">
        <f>_xlfn.IFNA(VLOOKUP($H33,Table26[],3,FALSE),"")</f>
        <v>0</v>
      </c>
      <c r="M33" s="466">
        <f>_xlfn.IFNA(VLOOKUP($H33,Table26[],4,FALSE),"")</f>
        <v>0</v>
      </c>
      <c r="N33" s="466">
        <f>_xlfn.IFNA(VLOOKUP($H33,Table26[],5,FALSE),"")</f>
        <v>0</v>
      </c>
      <c r="O33" s="467">
        <f>_xlfn.IFNA(VLOOKUP($H33,Table26[],6,FALSE),"")</f>
        <v>0</v>
      </c>
      <c r="P33" s="448"/>
      <c r="Q33" s="137"/>
    </row>
    <row r="34" spans="1:17" ht="61.2" customHeight="1" x14ac:dyDescent="0.25">
      <c r="A34" s="148"/>
      <c r="B34" s="849"/>
      <c r="C34" s="738" t="s">
        <v>3990</v>
      </c>
      <c r="D34" s="719" t="s">
        <v>3976</v>
      </c>
      <c r="E34" s="739" t="s">
        <v>3780</v>
      </c>
      <c r="F34" s="818">
        <f>_xlfn.IFNA(VLOOKUP(C34,Import_KOKU!B:E,4,FALSE),"")</f>
        <v>0</v>
      </c>
      <c r="G34" s="730">
        <v>3</v>
      </c>
      <c r="H34" s="733" t="s">
        <v>892</v>
      </c>
      <c r="I34" s="732" t="str">
        <f>_xlfn.IFNA(IF(VLOOKUP(H34,Languages!$A:$D,1,TRUE)=H34,VLOOKUP(H34,Languages!$A:$D,Summary!$C$7,TRUE),NA()),"")</f>
        <v>RESPONSE-osion toiminnan vaikuttavuutta arvioidaan ja seurataan.</v>
      </c>
      <c r="J34" s="591"/>
      <c r="K34" s="597">
        <f>_xlfn.IFNA(VLOOKUP($H34,Table26[],2,FALSE),"")</f>
        <v>0</v>
      </c>
      <c r="L34" s="466">
        <f>_xlfn.IFNA(VLOOKUP($H34,Table26[],3,FALSE),"")</f>
        <v>0</v>
      </c>
      <c r="M34" s="466">
        <f>_xlfn.IFNA(VLOOKUP($H34,Table26[],4,FALSE),"")</f>
        <v>0</v>
      </c>
      <c r="N34" s="466">
        <f>_xlfn.IFNA(VLOOKUP($H34,Table26[],5,FALSE),"")</f>
        <v>0</v>
      </c>
      <c r="O34" s="467">
        <f>_xlfn.IFNA(VLOOKUP($H34,Table26[],6,FALSE),"")</f>
        <v>0</v>
      </c>
      <c r="P34" s="448"/>
      <c r="Q34" s="137"/>
    </row>
    <row r="35" spans="1:17" ht="61.2" customHeight="1" x14ac:dyDescent="0.25">
      <c r="A35" s="148"/>
      <c r="B35" s="849"/>
      <c r="C35" s="738" t="s">
        <v>3738</v>
      </c>
      <c r="D35" s="719" t="s">
        <v>3976</v>
      </c>
      <c r="E35" s="739" t="s">
        <v>3991</v>
      </c>
      <c r="F35" s="818">
        <f>_xlfn.IFNA(VLOOKUP(C35,Import_KOKU!B:E,4,FALSE),"")</f>
        <v>0</v>
      </c>
      <c r="G35" s="730" t="s">
        <v>1537</v>
      </c>
      <c r="H35" s="733" t="s">
        <v>3894</v>
      </c>
      <c r="I35" s="732" t="s">
        <v>3895</v>
      </c>
      <c r="J35" s="591"/>
      <c r="K35" s="597" t="str">
        <f>_xlfn.IFNA(VLOOKUP($H35,Table26[],2,FALSE),"")</f>
        <v/>
      </c>
      <c r="L35" s="466" t="str">
        <f>_xlfn.IFNA(VLOOKUP($H35,Table26[],3,FALSE),"")</f>
        <v/>
      </c>
      <c r="M35" s="466" t="str">
        <f>_xlfn.IFNA(VLOOKUP($H35,Table26[],4,FALSE),"")</f>
        <v/>
      </c>
      <c r="N35" s="466" t="str">
        <f>_xlfn.IFNA(VLOOKUP($H35,Table26[],5,FALSE),"")</f>
        <v/>
      </c>
      <c r="O35" s="467" t="str">
        <f>_xlfn.IFNA(VLOOKUP($H35,Table26[],6,FALSE),"")</f>
        <v/>
      </c>
      <c r="P35" s="448"/>
      <c r="Q35" s="137"/>
    </row>
    <row r="36" spans="1:17" ht="61.2" customHeight="1" x14ac:dyDescent="0.25">
      <c r="A36" s="148"/>
      <c r="B36" s="849"/>
      <c r="C36" s="738" t="s">
        <v>3992</v>
      </c>
      <c r="D36" s="719" t="s">
        <v>3976</v>
      </c>
      <c r="E36" s="739" t="s">
        <v>3993</v>
      </c>
      <c r="F36" s="818">
        <f>_xlfn.IFNA(VLOOKUP(C36,Import_KOKU!B:E,4,FALSE),"")</f>
        <v>0</v>
      </c>
      <c r="G36" s="730" t="s">
        <v>1537</v>
      </c>
      <c r="H36" s="733" t="s">
        <v>3894</v>
      </c>
      <c r="I36" s="732" t="s">
        <v>3895</v>
      </c>
      <c r="J36" s="591"/>
      <c r="K36" s="597" t="str">
        <f>_xlfn.IFNA(VLOOKUP($H36,Table26[],2,FALSE),"")</f>
        <v/>
      </c>
      <c r="L36" s="466" t="str">
        <f>_xlfn.IFNA(VLOOKUP($H36,Table26[],3,FALSE),"")</f>
        <v/>
      </c>
      <c r="M36" s="466" t="str">
        <f>_xlfn.IFNA(VLOOKUP($H36,Table26[],4,FALSE),"")</f>
        <v/>
      </c>
      <c r="N36" s="466" t="str">
        <f>_xlfn.IFNA(VLOOKUP($H36,Table26[],5,FALSE),"")</f>
        <v/>
      </c>
      <c r="O36" s="467" t="str">
        <f>_xlfn.IFNA(VLOOKUP($H36,Table26[],6,FALSE),"")</f>
        <v/>
      </c>
      <c r="P36" s="448"/>
      <c r="Q36" s="137"/>
    </row>
    <row r="37" spans="1:17" ht="61.2" customHeight="1" x14ac:dyDescent="0.25">
      <c r="A37" s="148"/>
      <c r="B37" s="849"/>
      <c r="C37" s="738" t="s">
        <v>3994</v>
      </c>
      <c r="D37" s="719" t="s">
        <v>3976</v>
      </c>
      <c r="E37" s="739" t="s">
        <v>3995</v>
      </c>
      <c r="F37" s="818">
        <f>_xlfn.IFNA(VLOOKUP(C37,Import_KOKU!B:E,4,FALSE),"")</f>
        <v>0</v>
      </c>
      <c r="G37" s="730" t="s">
        <v>1537</v>
      </c>
      <c r="H37" s="733" t="s">
        <v>3894</v>
      </c>
      <c r="I37" s="732" t="s">
        <v>3895</v>
      </c>
      <c r="J37" s="591"/>
      <c r="K37" s="597" t="str">
        <f>_xlfn.IFNA(VLOOKUP($H37,Table26[],2,FALSE),"")</f>
        <v/>
      </c>
      <c r="L37" s="466" t="str">
        <f>_xlfn.IFNA(VLOOKUP($H37,Table26[],3,FALSE),"")</f>
        <v/>
      </c>
      <c r="M37" s="466" t="str">
        <f>_xlfn.IFNA(VLOOKUP($H37,Table26[],4,FALSE),"")</f>
        <v/>
      </c>
      <c r="N37" s="466" t="str">
        <f>_xlfn.IFNA(VLOOKUP($H37,Table26[],5,FALSE),"")</f>
        <v/>
      </c>
      <c r="O37" s="467" t="str">
        <f>_xlfn.IFNA(VLOOKUP($H37,Table26[],6,FALSE),"")</f>
        <v/>
      </c>
      <c r="P37" s="448"/>
      <c r="Q37" s="137"/>
    </row>
    <row r="38" spans="1:17" ht="61.2" customHeight="1" x14ac:dyDescent="0.25">
      <c r="A38" s="148"/>
      <c r="B38" s="849"/>
      <c r="C38" s="738" t="s">
        <v>3996</v>
      </c>
      <c r="D38" s="719" t="s">
        <v>3976</v>
      </c>
      <c r="E38" s="739" t="s">
        <v>3997</v>
      </c>
      <c r="F38" s="818">
        <f>_xlfn.IFNA(VLOOKUP(C38,Import_KOKU!B:E,4,FALSE),"")</f>
        <v>0</v>
      </c>
      <c r="G38" s="730" t="s">
        <v>1537</v>
      </c>
      <c r="H38" s="733" t="s">
        <v>3894</v>
      </c>
      <c r="I38" s="732" t="s">
        <v>3895</v>
      </c>
      <c r="J38" s="591"/>
      <c r="K38" s="597" t="str">
        <f>_xlfn.IFNA(VLOOKUP($H38,Table26[],2,FALSE),"")</f>
        <v/>
      </c>
      <c r="L38" s="466" t="str">
        <f>_xlfn.IFNA(VLOOKUP($H38,Table26[],3,FALSE),"")</f>
        <v/>
      </c>
      <c r="M38" s="466" t="str">
        <f>_xlfn.IFNA(VLOOKUP($H38,Table26[],4,FALSE),"")</f>
        <v/>
      </c>
      <c r="N38" s="466" t="str">
        <f>_xlfn.IFNA(VLOOKUP($H38,Table26[],5,FALSE),"")</f>
        <v/>
      </c>
      <c r="O38" s="467" t="str">
        <f>_xlfn.IFNA(VLOOKUP($H38,Table26[],6,FALSE),"")</f>
        <v/>
      </c>
      <c r="P38" s="448"/>
      <c r="Q38" s="137"/>
    </row>
    <row r="39" spans="1:17" ht="61.2" customHeight="1" x14ac:dyDescent="0.25">
      <c r="A39" s="148"/>
      <c r="B39" s="849"/>
      <c r="C39" s="738" t="s">
        <v>3998</v>
      </c>
      <c r="D39" s="719" t="s">
        <v>3976</v>
      </c>
      <c r="E39" s="739" t="s">
        <v>3999</v>
      </c>
      <c r="F39" s="818">
        <f>_xlfn.IFNA(VLOOKUP(C39,Import_KOKU!B:E,4,FALSE),"")</f>
        <v>0</v>
      </c>
      <c r="G39" s="730" t="s">
        <v>1537</v>
      </c>
      <c r="H39" s="733" t="s">
        <v>3894</v>
      </c>
      <c r="I39" s="732" t="s">
        <v>3895</v>
      </c>
      <c r="J39" s="591"/>
      <c r="K39" s="597" t="str">
        <f>_xlfn.IFNA(VLOOKUP($H39,Table26[],2,FALSE),"")</f>
        <v/>
      </c>
      <c r="L39" s="466" t="str">
        <f>_xlfn.IFNA(VLOOKUP($H39,Table26[],3,FALSE),"")</f>
        <v/>
      </c>
      <c r="M39" s="466" t="str">
        <f>_xlfn.IFNA(VLOOKUP($H39,Table26[],4,FALSE),"")</f>
        <v/>
      </c>
      <c r="N39" s="466" t="str">
        <f>_xlfn.IFNA(VLOOKUP($H39,Table26[],5,FALSE),"")</f>
        <v/>
      </c>
      <c r="O39" s="467" t="str">
        <f>_xlfn.IFNA(VLOOKUP($H39,Table26[],6,FALSE),"")</f>
        <v/>
      </c>
      <c r="P39" s="448"/>
      <c r="Q39" s="137"/>
    </row>
    <row r="40" spans="1:17" ht="61.2" customHeight="1" x14ac:dyDescent="0.25">
      <c r="A40" s="148"/>
      <c r="B40" s="849"/>
      <c r="C40" s="738" t="s">
        <v>4000</v>
      </c>
      <c r="D40" s="719" t="s">
        <v>3976</v>
      </c>
      <c r="E40" s="739" t="s">
        <v>4001</v>
      </c>
      <c r="F40" s="818">
        <f>_xlfn.IFNA(VLOOKUP(C40,Import_KOKU!B:E,4,FALSE),"")</f>
        <v>0</v>
      </c>
      <c r="G40" s="730" t="s">
        <v>1537</v>
      </c>
      <c r="H40" s="733" t="s">
        <v>3894</v>
      </c>
      <c r="I40" s="732" t="s">
        <v>3895</v>
      </c>
      <c r="J40" s="591"/>
      <c r="K40" s="597" t="str">
        <f>_xlfn.IFNA(VLOOKUP($H40,Table26[],2,FALSE),"")</f>
        <v/>
      </c>
      <c r="L40" s="466" t="str">
        <f>_xlfn.IFNA(VLOOKUP($H40,Table26[],3,FALSE),"")</f>
        <v/>
      </c>
      <c r="M40" s="466" t="str">
        <f>_xlfn.IFNA(VLOOKUP($H40,Table26[],4,FALSE),"")</f>
        <v/>
      </c>
      <c r="N40" s="466" t="str">
        <f>_xlfn.IFNA(VLOOKUP($H40,Table26[],5,FALSE),"")</f>
        <v/>
      </c>
      <c r="O40" s="467" t="str">
        <f>_xlfn.IFNA(VLOOKUP($H40,Table26[],6,FALSE),"")</f>
        <v/>
      </c>
      <c r="P40" s="448"/>
      <c r="Q40" s="137"/>
    </row>
    <row r="41" spans="1:17" ht="61.2" customHeight="1" x14ac:dyDescent="0.25">
      <c r="A41" s="148"/>
      <c r="B41" s="849"/>
      <c r="C41" s="738" t="s">
        <v>4002</v>
      </c>
      <c r="D41" s="719" t="s">
        <v>3976</v>
      </c>
      <c r="E41" s="739" t="s">
        <v>4003</v>
      </c>
      <c r="F41" s="818">
        <f>_xlfn.IFNA(VLOOKUP(C41,Import_KOKU!B:E,4,FALSE),"")</f>
        <v>0</v>
      </c>
      <c r="G41" s="730" t="s">
        <v>1537</v>
      </c>
      <c r="H41" s="733" t="s">
        <v>3894</v>
      </c>
      <c r="I41" s="732" t="s">
        <v>3895</v>
      </c>
      <c r="J41" s="591"/>
      <c r="K41" s="597" t="str">
        <f>_xlfn.IFNA(VLOOKUP($H41,Table26[],2,FALSE),"")</f>
        <v/>
      </c>
      <c r="L41" s="466" t="str">
        <f>_xlfn.IFNA(VLOOKUP($H41,Table26[],3,FALSE),"")</f>
        <v/>
      </c>
      <c r="M41" s="466" t="str">
        <f>_xlfn.IFNA(VLOOKUP($H41,Table26[],4,FALSE),"")</f>
        <v/>
      </c>
      <c r="N41" s="466" t="str">
        <f>_xlfn.IFNA(VLOOKUP($H41,Table26[],5,FALSE),"")</f>
        <v/>
      </c>
      <c r="O41" s="467" t="str">
        <f>_xlfn.IFNA(VLOOKUP($H41,Table26[],6,FALSE),"")</f>
        <v/>
      </c>
      <c r="P41" s="448"/>
      <c r="Q41" s="137"/>
    </row>
    <row r="42" spans="1:17" ht="61.2" customHeight="1" x14ac:dyDescent="0.25">
      <c r="A42" s="148"/>
      <c r="B42" s="849"/>
      <c r="C42" s="738" t="s">
        <v>4004</v>
      </c>
      <c r="D42" s="719" t="s">
        <v>3976</v>
      </c>
      <c r="E42" s="739" t="s">
        <v>4005</v>
      </c>
      <c r="F42" s="818">
        <f>_xlfn.IFNA(VLOOKUP(C42,Import_KOKU!B:E,4,FALSE),"")</f>
        <v>0</v>
      </c>
      <c r="G42" s="730" t="s">
        <v>1537</v>
      </c>
      <c r="H42" s="733" t="s">
        <v>3894</v>
      </c>
      <c r="I42" s="732" t="s">
        <v>3895</v>
      </c>
      <c r="J42" s="591"/>
      <c r="K42" s="597" t="str">
        <f>_xlfn.IFNA(VLOOKUP($H42,Table26[],2,FALSE),"")</f>
        <v/>
      </c>
      <c r="L42" s="466" t="str">
        <f>_xlfn.IFNA(VLOOKUP($H42,Table26[],3,FALSE),"")</f>
        <v/>
      </c>
      <c r="M42" s="466" t="str">
        <f>_xlfn.IFNA(VLOOKUP($H42,Table26[],4,FALSE),"")</f>
        <v/>
      </c>
      <c r="N42" s="466" t="str">
        <f>_xlfn.IFNA(VLOOKUP($H42,Table26[],5,FALSE),"")</f>
        <v/>
      </c>
      <c r="O42" s="467" t="str">
        <f>_xlfn.IFNA(VLOOKUP($H42,Table26[],6,FALSE),"")</f>
        <v/>
      </c>
      <c r="P42" s="448"/>
      <c r="Q42" s="137"/>
    </row>
    <row r="43" spans="1:17" ht="61.2" customHeight="1" x14ac:dyDescent="0.25">
      <c r="A43" s="148"/>
      <c r="B43" s="849"/>
      <c r="C43" s="738" t="s">
        <v>4006</v>
      </c>
      <c r="D43" s="719" t="s">
        <v>3976</v>
      </c>
      <c r="E43" s="739" t="s">
        <v>4007</v>
      </c>
      <c r="F43" s="818">
        <f>_xlfn.IFNA(VLOOKUP(C43,Import_KOKU!B:E,4,FALSE),"")</f>
        <v>0</v>
      </c>
      <c r="G43" s="730" t="s">
        <v>1537</v>
      </c>
      <c r="H43" s="733" t="s">
        <v>3894</v>
      </c>
      <c r="I43" s="732" t="s">
        <v>3895</v>
      </c>
      <c r="J43" s="591"/>
      <c r="K43" s="597" t="str">
        <f>_xlfn.IFNA(VLOOKUP($H43,Table26[],2,FALSE),"")</f>
        <v/>
      </c>
      <c r="L43" s="466" t="str">
        <f>_xlfn.IFNA(VLOOKUP($H43,Table26[],3,FALSE),"")</f>
        <v/>
      </c>
      <c r="M43" s="466" t="str">
        <f>_xlfn.IFNA(VLOOKUP($H43,Table26[],4,FALSE),"")</f>
        <v/>
      </c>
      <c r="N43" s="466" t="str">
        <f>_xlfn.IFNA(VLOOKUP($H43,Table26[],5,FALSE),"")</f>
        <v/>
      </c>
      <c r="O43" s="467" t="str">
        <f>_xlfn.IFNA(VLOOKUP($H43,Table26[],6,FALSE),"")</f>
        <v/>
      </c>
      <c r="P43" s="448"/>
      <c r="Q43" s="137"/>
    </row>
    <row r="44" spans="1:17" ht="61.2" customHeight="1" x14ac:dyDescent="0.25">
      <c r="A44" s="148"/>
      <c r="B44" s="849"/>
      <c r="C44" s="738" t="s">
        <v>4008</v>
      </c>
      <c r="D44" s="719" t="s">
        <v>3976</v>
      </c>
      <c r="E44" s="739" t="s">
        <v>3805</v>
      </c>
      <c r="F44" s="818">
        <f>_xlfn.IFNA(VLOOKUP(C44,Import_KOKU!B:E,4,FALSE),"")</f>
        <v>0</v>
      </c>
      <c r="G44" s="730">
        <v>3</v>
      </c>
      <c r="H44" s="733" t="s">
        <v>236</v>
      </c>
      <c r="I44" s="732" t="str">
        <f>_xlfn.IFNA(IF(VLOOKUP(H44,Languages!$A:$D,1,TRUE)=H44,VLOOKUP(H44,Languages!$A:$D,Summary!$C$7,TRUE),NA()),"")</f>
        <v>Koulutustoiminnan tehokkuutta arvioidaan aika ajoin ja koulutusta kehitetään tarpeen mukaan.</v>
      </c>
      <c r="J44" s="591"/>
      <c r="K44" s="597">
        <f>_xlfn.IFNA(VLOOKUP($H44,Table26[],2,FALSE),"")</f>
        <v>0</v>
      </c>
      <c r="L44" s="466">
        <f>_xlfn.IFNA(VLOOKUP($H44,Table26[],3,FALSE),"")</f>
        <v>0</v>
      </c>
      <c r="M44" s="466">
        <f>_xlfn.IFNA(VLOOKUP($H44,Table26[],4,FALSE),"")</f>
        <v>0</v>
      </c>
      <c r="N44" s="466">
        <f>_xlfn.IFNA(VLOOKUP($H44,Table26[],5,FALSE),"")</f>
        <v>0</v>
      </c>
      <c r="O44" s="467">
        <f>_xlfn.IFNA(VLOOKUP($H44,Table26[],6,FALSE),"")</f>
        <v>0</v>
      </c>
      <c r="P44" s="448"/>
      <c r="Q44" s="137"/>
    </row>
    <row r="45" spans="1:17" ht="61.2" customHeight="1" x14ac:dyDescent="0.25">
      <c r="A45" s="148"/>
      <c r="B45" s="849"/>
      <c r="C45" s="738" t="s">
        <v>4008</v>
      </c>
      <c r="D45" s="719" t="s">
        <v>3976</v>
      </c>
      <c r="E45" s="739" t="s">
        <v>3805</v>
      </c>
      <c r="F45" s="818">
        <f>_xlfn.IFNA(VLOOKUP(C45,Import_KOKU!B:E,4,FALSE),"")</f>
        <v>0</v>
      </c>
      <c r="G45" s="730">
        <v>3</v>
      </c>
      <c r="H45" s="733" t="s">
        <v>242</v>
      </c>
      <c r="I45" s="732" t="str">
        <f>_xlfn.IFNA(IF(VLOOKUP(H45,Languages!$A:$D,1,TRUE)=H45,VLOOKUP(H45,Languages!$A:$D,Summary!$C$7,TRUE),NA()),"")</f>
        <v>WORKFORCE-osion toiminnan vaikuttavuutta arvioidaan ja seurataan.</v>
      </c>
      <c r="J45" s="591"/>
      <c r="K45" s="597">
        <f>_xlfn.IFNA(VLOOKUP($H45,Table26[],2,FALSE),"")</f>
        <v>0</v>
      </c>
      <c r="L45" s="466">
        <f>_xlfn.IFNA(VLOOKUP($H45,Table26[],3,FALSE),"")</f>
        <v>0</v>
      </c>
      <c r="M45" s="466">
        <f>_xlfn.IFNA(VLOOKUP($H45,Table26[],4,FALSE),"")</f>
        <v>0</v>
      </c>
      <c r="N45" s="466">
        <f>_xlfn.IFNA(VLOOKUP($H45,Table26[],5,FALSE),"")</f>
        <v>0</v>
      </c>
      <c r="O45" s="467">
        <f>_xlfn.IFNA(VLOOKUP($H45,Table26[],6,FALSE),"")</f>
        <v>0</v>
      </c>
      <c r="P45" s="448"/>
      <c r="Q45" s="137"/>
    </row>
    <row r="46" spans="1:17" ht="61.2" customHeight="1" x14ac:dyDescent="0.25">
      <c r="A46" s="148"/>
      <c r="B46" s="849"/>
      <c r="C46" s="738" t="s">
        <v>4009</v>
      </c>
      <c r="D46" s="719" t="s">
        <v>3976</v>
      </c>
      <c r="E46" s="739" t="s">
        <v>3806</v>
      </c>
      <c r="F46" s="818">
        <f>_xlfn.IFNA(VLOOKUP(C46,Import_KOKU!B:E,4,FALSE),"")</f>
        <v>0</v>
      </c>
      <c r="G46" s="730">
        <v>3</v>
      </c>
      <c r="H46" s="733" t="s">
        <v>242</v>
      </c>
      <c r="I46" s="732" t="str">
        <f>_xlfn.IFNA(IF(VLOOKUP(H46,Languages!$A:$D,1,TRUE)=H46,VLOOKUP(H46,Languages!$A:$D,Summary!$C$7,TRUE),NA()),"")</f>
        <v>WORKFORCE-osion toiminnan vaikuttavuutta arvioidaan ja seurataan.</v>
      </c>
      <c r="J46" s="591"/>
      <c r="K46" s="597">
        <f>_xlfn.IFNA(VLOOKUP($H46,Table26[],2,FALSE),"")</f>
        <v>0</v>
      </c>
      <c r="L46" s="466">
        <f>_xlfn.IFNA(VLOOKUP($H46,Table26[],3,FALSE),"")</f>
        <v>0</v>
      </c>
      <c r="M46" s="466">
        <f>_xlfn.IFNA(VLOOKUP($H46,Table26[],4,FALSE),"")</f>
        <v>0</v>
      </c>
      <c r="N46" s="466">
        <f>_xlfn.IFNA(VLOOKUP($H46,Table26[],5,FALSE),"")</f>
        <v>0</v>
      </c>
      <c r="O46" s="467">
        <f>_xlfn.IFNA(VLOOKUP($H46,Table26[],6,FALSE),"")</f>
        <v>0</v>
      </c>
      <c r="P46" s="448"/>
      <c r="Q46" s="137"/>
    </row>
    <row r="47" spans="1:17" ht="61.2" customHeight="1" x14ac:dyDescent="0.25">
      <c r="A47" s="148"/>
      <c r="B47" s="849"/>
      <c r="C47" s="738" t="s">
        <v>4010</v>
      </c>
      <c r="D47" s="719" t="s">
        <v>3976</v>
      </c>
      <c r="E47" s="739" t="s">
        <v>3764</v>
      </c>
      <c r="F47" s="818">
        <f>_xlfn.IFNA(VLOOKUP(C47,Import_KOKU!B:E,4,FALSE),"")</f>
        <v>0</v>
      </c>
      <c r="G47" s="730">
        <v>2</v>
      </c>
      <c r="H47" s="733" t="s">
        <v>203</v>
      </c>
      <c r="I47" s="732" t="str">
        <f>_xlfn.IFNA(IF(VLOOKUP(H47,Languages!$A:$D,1,TRUE)=H47,VLOOKUP(H47,Languages!$A:$D,Summary!$C$7,TRUE),NA()),"")</f>
        <v>Kyberpoikkeamiin reagoinnin suunnitelmia harjoitellaan määräajoin ja määriteltyjen tilanteiden kuten järjestelmämuutosten tai ulkoisten tapahtumien yhteydessä.</v>
      </c>
      <c r="J47" s="591"/>
      <c r="K47" s="597">
        <f>_xlfn.IFNA(VLOOKUP($H47,Table26[],2,FALSE),"")</f>
        <v>0</v>
      </c>
      <c r="L47" s="466">
        <f>_xlfn.IFNA(VLOOKUP($H47,Table26[],3,FALSE),"")</f>
        <v>0</v>
      </c>
      <c r="M47" s="466">
        <f>_xlfn.IFNA(VLOOKUP($H47,Table26[],4,FALSE),"")</f>
        <v>0</v>
      </c>
      <c r="N47" s="466">
        <f>_xlfn.IFNA(VLOOKUP($H47,Table26[],5,FALSE),"")</f>
        <v>0</v>
      </c>
      <c r="O47" s="467">
        <f>_xlfn.IFNA(VLOOKUP($H47,Table26[],6,FALSE),"")</f>
        <v>0</v>
      </c>
      <c r="P47" s="448"/>
      <c r="Q47" s="137"/>
    </row>
    <row r="48" spans="1:17" ht="61.2" customHeight="1" x14ac:dyDescent="0.25">
      <c r="A48" s="148"/>
      <c r="B48" s="849"/>
      <c r="C48" s="738" t="s">
        <v>4011</v>
      </c>
      <c r="D48" s="719" t="s">
        <v>3976</v>
      </c>
      <c r="E48" s="739" t="s">
        <v>3767</v>
      </c>
      <c r="F48" s="818">
        <f>_xlfn.IFNA(VLOOKUP(C48,Import_KOKU!B:E,4,FALSE),"")</f>
        <v>0</v>
      </c>
      <c r="G48" s="730">
        <v>3</v>
      </c>
      <c r="H48" s="733" t="s">
        <v>876</v>
      </c>
      <c r="I48" s="732" t="str">
        <f>_xlfn.IFNA(IF(VLOOKUP(H48,Languages!$A:$D,1,TRUE)=H48,VLOOKUP(H48,Languages!$A:$D,Summary!$C$7,TRUE),NA()),"")</f>
        <v>Kyberpoikkeamien käsittelyyn ja reagointiin osallistuvat työntekijät ottavat osaa yhteisiin harjoituksiin muiden organisaatioiden kanssa (esim. työpöytäharjoitukset, simulaatiot).</v>
      </c>
      <c r="J48" s="591"/>
      <c r="K48" s="597">
        <f>_xlfn.IFNA(VLOOKUP($H48,Table26[],2,FALSE),"")</f>
        <v>0</v>
      </c>
      <c r="L48" s="466">
        <f>_xlfn.IFNA(VLOOKUP($H48,Table26[],3,FALSE),"")</f>
        <v>0</v>
      </c>
      <c r="M48" s="466">
        <f>_xlfn.IFNA(VLOOKUP($H48,Table26[],4,FALSE),"")</f>
        <v>0</v>
      </c>
      <c r="N48" s="466">
        <f>_xlfn.IFNA(VLOOKUP($H48,Table26[],5,FALSE),"")</f>
        <v>0</v>
      </c>
      <c r="O48" s="467">
        <f>_xlfn.IFNA(VLOOKUP($H48,Table26[],6,FALSE),"")</f>
        <v>0</v>
      </c>
      <c r="P48" s="448"/>
      <c r="Q48" s="137"/>
    </row>
    <row r="49" spans="1:17" ht="61.2" customHeight="1" x14ac:dyDescent="0.25">
      <c r="A49" s="148"/>
      <c r="B49" s="849"/>
      <c r="C49" s="738" t="s">
        <v>4012</v>
      </c>
      <c r="D49" s="719" t="s">
        <v>3976</v>
      </c>
      <c r="E49" s="739" t="s">
        <v>3781</v>
      </c>
      <c r="F49" s="818">
        <f>_xlfn.IFNA(VLOOKUP(C49,Import_KOKU!B:E,4,FALSE),"")</f>
        <v>0</v>
      </c>
      <c r="G49" s="730">
        <v>3</v>
      </c>
      <c r="H49" s="733" t="s">
        <v>892</v>
      </c>
      <c r="I49" s="732" t="str">
        <f>_xlfn.IFNA(IF(VLOOKUP(H49,Languages!$A:$D,1,TRUE)=H49,VLOOKUP(H49,Languages!$A:$D,Summary!$C$7,TRUE),NA()),"")</f>
        <v>RESPONSE-osion toiminnan vaikuttavuutta arvioidaan ja seurataan.</v>
      </c>
      <c r="J49" s="591"/>
      <c r="K49" s="597">
        <f>_xlfn.IFNA(VLOOKUP($H49,Table26[],2,FALSE),"")</f>
        <v>0</v>
      </c>
      <c r="L49" s="466">
        <f>_xlfn.IFNA(VLOOKUP($H49,Table26[],3,FALSE),"")</f>
        <v>0</v>
      </c>
      <c r="M49" s="466">
        <f>_xlfn.IFNA(VLOOKUP($H49,Table26[],4,FALSE),"")</f>
        <v>0</v>
      </c>
      <c r="N49" s="466">
        <f>_xlfn.IFNA(VLOOKUP($H49,Table26[],5,FALSE),"")</f>
        <v>0</v>
      </c>
      <c r="O49" s="467">
        <f>_xlfn.IFNA(VLOOKUP($H49,Table26[],6,FALSE),"")</f>
        <v>0</v>
      </c>
      <c r="P49" s="448"/>
      <c r="Q49" s="137"/>
    </row>
    <row r="50" spans="1:17" ht="61.2" customHeight="1" x14ac:dyDescent="0.25">
      <c r="A50" s="148"/>
      <c r="B50" s="849"/>
      <c r="C50" s="738" t="s">
        <v>3889</v>
      </c>
      <c r="D50" s="719" t="s">
        <v>4013</v>
      </c>
      <c r="E50" s="739" t="s">
        <v>3890</v>
      </c>
      <c r="F50" s="819">
        <f>_xlfn.IFNA(VLOOKUP(C50,Import_KOKU!B:E,4,FALSE),"")</f>
        <v>1</v>
      </c>
      <c r="G50" s="730" t="s">
        <v>1537</v>
      </c>
      <c r="H50" s="733" t="s">
        <v>3898</v>
      </c>
      <c r="I50" s="732" t="s">
        <v>3899</v>
      </c>
      <c r="J50" s="591"/>
      <c r="K50" s="597" t="str">
        <f>_xlfn.IFNA(VLOOKUP($H50,Table26[],2,FALSE),"")</f>
        <v/>
      </c>
      <c r="L50" s="466" t="str">
        <f>_xlfn.IFNA(VLOOKUP($H50,Table26[],3,FALSE),"")</f>
        <v/>
      </c>
      <c r="M50" s="466" t="str">
        <f>_xlfn.IFNA(VLOOKUP($H50,Table26[],4,FALSE),"")</f>
        <v/>
      </c>
      <c r="N50" s="466" t="str">
        <f>_xlfn.IFNA(VLOOKUP($H50,Table26[],5,FALSE),"")</f>
        <v/>
      </c>
      <c r="O50" s="467" t="str">
        <f>_xlfn.IFNA(VLOOKUP($H50,Table26[],6,FALSE),"")</f>
        <v/>
      </c>
      <c r="P50" s="448"/>
      <c r="Q50" s="137"/>
    </row>
    <row r="51" spans="1:17" ht="61.2" customHeight="1" x14ac:dyDescent="0.25">
      <c r="A51" s="148"/>
      <c r="B51" s="849"/>
      <c r="C51" s="738" t="s">
        <v>3855</v>
      </c>
      <c r="D51" s="719" t="s">
        <v>4013</v>
      </c>
      <c r="E51" s="739" t="s">
        <v>3749</v>
      </c>
      <c r="F51" s="819">
        <f>_xlfn.IFNA(VLOOKUP(C51,Import_KOKU!B:E,4,FALSE),"")</f>
        <v>0</v>
      </c>
      <c r="G51" s="730">
        <v>3</v>
      </c>
      <c r="H51" s="733" t="s">
        <v>290</v>
      </c>
      <c r="I51" s="732" t="str">
        <f>_xlfn.IFNA(IF(VLOOKUP(H51,Languages!$A:$D,1,TRUE)=H51,VLOOKUP(H51,Languages!$A:$D,Summary!$C$7,TRUE),NA()),"")</f>
        <v xml:space="preserve">Kyberturvallisuuden kehittämisohjelma huomioi organisaatiota velvoittavien lakien, sääntöjen ja määräysten noudattamisen.
</v>
      </c>
      <c r="J51" s="591"/>
      <c r="K51" s="597">
        <f>_xlfn.IFNA(VLOOKUP($H51,Table26[],2,FALSE),"")</f>
        <v>0</v>
      </c>
      <c r="L51" s="466">
        <f>_xlfn.IFNA(VLOOKUP($H51,Table26[],3,FALSE),"")</f>
        <v>0</v>
      </c>
      <c r="M51" s="466">
        <f>_xlfn.IFNA(VLOOKUP($H51,Table26[],4,FALSE),"")</f>
        <v>0</v>
      </c>
      <c r="N51" s="466">
        <f>_xlfn.IFNA(VLOOKUP($H51,Table26[],5,FALSE),"")</f>
        <v>0</v>
      </c>
      <c r="O51" s="467">
        <f>_xlfn.IFNA(VLOOKUP($H51,Table26[],6,FALSE),"")</f>
        <v>0</v>
      </c>
      <c r="P51" s="448"/>
      <c r="Q51" s="137"/>
    </row>
    <row r="52" spans="1:17" ht="61.2" customHeight="1" x14ac:dyDescent="0.25">
      <c r="A52" s="148"/>
      <c r="B52" s="849"/>
      <c r="C52" s="738" t="s">
        <v>3853</v>
      </c>
      <c r="D52" s="719" t="s">
        <v>4013</v>
      </c>
      <c r="E52" s="739" t="s">
        <v>3742</v>
      </c>
      <c r="F52" s="819">
        <f>_xlfn.IFNA(VLOOKUP(C52,Import_KOKU!B:E,4,FALSE),"")</f>
        <v>0</v>
      </c>
      <c r="G52" s="730">
        <v>2</v>
      </c>
      <c r="H52" s="733" t="s">
        <v>280</v>
      </c>
      <c r="I52" s="732" t="str">
        <f>_xlfn.IFNA(IF(VLOOKUP(H52,Languages!$A:$D,1,TRUE)=H52,VLOOKUP(H52,Languages!$A:$D,Summary!$C$7,TRUE),NA()),"")</f>
        <v>Kyberturvallisuusstrategia nimeää / tunnistaa  kaikki soveltuvat vaatimustenmukaisuusvaatimukset, jotka ohjelman pitää noudattaa. (esimerkiksi NIST CSF, ISO, PCI DSS) (toimeenpano-ohjelma vai strategia)</v>
      </c>
      <c r="J52" s="591"/>
      <c r="K52" s="597">
        <f>_xlfn.IFNA(VLOOKUP($H52,Table26[],2,FALSE),"")</f>
        <v>0</v>
      </c>
      <c r="L52" s="466">
        <f>_xlfn.IFNA(VLOOKUP($H52,Table26[],3,FALSE),"")</f>
        <v>0</v>
      </c>
      <c r="M52" s="466">
        <f>_xlfn.IFNA(VLOOKUP($H52,Table26[],4,FALSE),"")</f>
        <v>0</v>
      </c>
      <c r="N52" s="466">
        <f>_xlfn.IFNA(VLOOKUP($H52,Table26[],5,FALSE),"")</f>
        <v>0</v>
      </c>
      <c r="O52" s="467">
        <f>_xlfn.IFNA(VLOOKUP($H52,Table26[],6,FALSE),"")</f>
        <v>0</v>
      </c>
      <c r="P52" s="448"/>
      <c r="Q52" s="137"/>
    </row>
    <row r="53" spans="1:17" ht="61.2" customHeight="1" x14ac:dyDescent="0.25">
      <c r="A53" s="148"/>
      <c r="B53" s="849"/>
      <c r="C53" s="738" t="s">
        <v>3853</v>
      </c>
      <c r="D53" s="719" t="s">
        <v>4013</v>
      </c>
      <c r="E53" s="739" t="s">
        <v>3742</v>
      </c>
      <c r="F53" s="819">
        <f>_xlfn.IFNA(VLOOKUP(C53,Import_KOKU!B:E,4,FALSE),"")</f>
        <v>0</v>
      </c>
      <c r="G53" s="730">
        <v>2</v>
      </c>
      <c r="H53" s="733" t="s">
        <v>287</v>
      </c>
      <c r="I53" s="732" t="str">
        <f>_xlfn.IFNA(IF(VLOOKUP(H53,Languages!$A:$D,1,TRUE)=H53,VLOOKUP(H53,Languages!$A:$D,Summary!$C$7,TRUE),NA()),"")</f>
        <v>Kyberturvallisuuden hallinnan sidosryhmät on tunnistettu ja osallistettu.</v>
      </c>
      <c r="J53" s="591"/>
      <c r="K53" s="597">
        <f>_xlfn.IFNA(VLOOKUP($H53,Table26[],2,FALSE),"")</f>
        <v>0</v>
      </c>
      <c r="L53" s="466">
        <f>_xlfn.IFNA(VLOOKUP($H53,Table26[],3,FALSE),"")</f>
        <v>0</v>
      </c>
      <c r="M53" s="466">
        <f>_xlfn.IFNA(VLOOKUP($H53,Table26[],4,FALSE),"")</f>
        <v>0</v>
      </c>
      <c r="N53" s="466">
        <f>_xlfn.IFNA(VLOOKUP($H53,Table26[],5,FALSE),"")</f>
        <v>0</v>
      </c>
      <c r="O53" s="467">
        <f>_xlfn.IFNA(VLOOKUP($H53,Table26[],6,FALSE),"")</f>
        <v>0</v>
      </c>
      <c r="P53" s="448"/>
      <c r="Q53" s="137"/>
    </row>
    <row r="54" spans="1:17" ht="61.2" customHeight="1" x14ac:dyDescent="0.25">
      <c r="A54" s="148"/>
      <c r="B54" s="849"/>
      <c r="C54" s="738" t="s">
        <v>3853</v>
      </c>
      <c r="D54" s="719" t="s">
        <v>4013</v>
      </c>
      <c r="E54" s="739" t="s">
        <v>3742</v>
      </c>
      <c r="F54" s="819">
        <f>_xlfn.IFNA(VLOOKUP(C54,Import_KOKU!B:E,4,FALSE),"")</f>
        <v>0</v>
      </c>
      <c r="G54" s="730">
        <v>1</v>
      </c>
      <c r="H54" s="734" t="s">
        <v>2277</v>
      </c>
      <c r="I54" s="732" t="str">
        <f>_xlfn.IFNA(IF(VLOOKUP(H54,Languages!$A:$D,1,TRUE)=H54,VLOOKUP(H54,Languages!$A:$D,Summary!$C$7,TRUE),NA()),"")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J54" s="591"/>
      <c r="K54" s="597">
        <f>_xlfn.IFNA(VLOOKUP($H54,Table26[],2,FALSE),"")</f>
        <v>0</v>
      </c>
      <c r="L54" s="466">
        <f>_xlfn.IFNA(VLOOKUP($H54,Table26[],3,FALSE),"")</f>
        <v>0</v>
      </c>
      <c r="M54" s="466">
        <f>_xlfn.IFNA(VLOOKUP($H54,Table26[],4,FALSE),"")</f>
        <v>0</v>
      </c>
      <c r="N54" s="466">
        <f>_xlfn.IFNA(VLOOKUP($H54,Table26[],5,FALSE),"")</f>
        <v>0</v>
      </c>
      <c r="O54" s="467">
        <f>_xlfn.IFNA(VLOOKUP($H54,Table26[],6,FALSE),"")</f>
        <v>0</v>
      </c>
      <c r="P54" s="448"/>
      <c r="Q54" s="137"/>
    </row>
    <row r="55" spans="1:17" ht="61.2" customHeight="1" x14ac:dyDescent="0.25">
      <c r="A55" s="148"/>
      <c r="B55" s="849"/>
      <c r="C55" s="738" t="s">
        <v>4014</v>
      </c>
      <c r="D55" s="719" t="s">
        <v>4013</v>
      </c>
      <c r="E55" s="739" t="s">
        <v>4015</v>
      </c>
      <c r="F55" s="819">
        <f>_xlfn.IFNA(VLOOKUP(C55,Import_KOKU!B:E,4,FALSE),"")</f>
        <v>0</v>
      </c>
      <c r="G55" s="730" t="s">
        <v>1537</v>
      </c>
      <c r="H55" s="734" t="s">
        <v>3894</v>
      </c>
      <c r="I55" s="732" t="s">
        <v>3895</v>
      </c>
      <c r="J55" s="591"/>
      <c r="K55" s="597" t="str">
        <f>_xlfn.IFNA(VLOOKUP($H55,Table26[],2,FALSE),"")</f>
        <v/>
      </c>
      <c r="L55" s="466" t="str">
        <f>_xlfn.IFNA(VLOOKUP($H55,Table26[],3,FALSE),"")</f>
        <v/>
      </c>
      <c r="M55" s="466" t="str">
        <f>_xlfn.IFNA(VLOOKUP($H55,Table26[],4,FALSE),"")</f>
        <v/>
      </c>
      <c r="N55" s="466" t="str">
        <f>_xlfn.IFNA(VLOOKUP($H55,Table26[],5,FALSE),"")</f>
        <v/>
      </c>
      <c r="O55" s="467" t="str">
        <f>_xlfn.IFNA(VLOOKUP($H55,Table26[],6,FALSE),"")</f>
        <v/>
      </c>
      <c r="P55" s="448"/>
      <c r="Q55" s="137"/>
    </row>
    <row r="56" spans="1:17" ht="61.2" customHeight="1" x14ac:dyDescent="0.25">
      <c r="A56" s="148"/>
      <c r="B56" s="849"/>
      <c r="C56" s="738" t="s">
        <v>4016</v>
      </c>
      <c r="D56" s="719" t="s">
        <v>4013</v>
      </c>
      <c r="E56" s="739" t="s">
        <v>4017</v>
      </c>
      <c r="F56" s="819">
        <f>_xlfn.IFNA(VLOOKUP(C56,Import_KOKU!B:E,4,FALSE),"")</f>
        <v>0</v>
      </c>
      <c r="G56" s="730" t="s">
        <v>1537</v>
      </c>
      <c r="H56" s="734" t="s">
        <v>3894</v>
      </c>
      <c r="I56" s="732" t="s">
        <v>3895</v>
      </c>
      <c r="J56" s="591"/>
      <c r="K56" s="597" t="str">
        <f>_xlfn.IFNA(VLOOKUP($H56,Table26[],2,FALSE),"")</f>
        <v/>
      </c>
      <c r="L56" s="466" t="str">
        <f>_xlfn.IFNA(VLOOKUP($H56,Table26[],3,FALSE),"")</f>
        <v/>
      </c>
      <c r="M56" s="466" t="str">
        <f>_xlfn.IFNA(VLOOKUP($H56,Table26[],4,FALSE),"")</f>
        <v/>
      </c>
      <c r="N56" s="466" t="str">
        <f>_xlfn.IFNA(VLOOKUP($H56,Table26[],5,FALSE),"")</f>
        <v/>
      </c>
      <c r="O56" s="467" t="str">
        <f>_xlfn.IFNA(VLOOKUP($H56,Table26[],6,FALSE),"")</f>
        <v/>
      </c>
      <c r="P56" s="448"/>
      <c r="Q56" s="137"/>
    </row>
    <row r="57" spans="1:17" ht="61.2" customHeight="1" x14ac:dyDescent="0.25">
      <c r="A57" s="148"/>
      <c r="B57" s="849"/>
      <c r="C57" s="738" t="s">
        <v>3828</v>
      </c>
      <c r="D57" s="719" t="s">
        <v>4013</v>
      </c>
      <c r="E57" s="739" t="s">
        <v>3746</v>
      </c>
      <c r="F57" s="819">
        <f>_xlfn.IFNA(VLOOKUP(C57,Import_KOKU!B:E,4,FALSE),"")</f>
        <v>0</v>
      </c>
      <c r="G57" s="730">
        <v>2</v>
      </c>
      <c r="H57" s="734" t="s">
        <v>285</v>
      </c>
      <c r="I57" s="732" t="str">
        <f>_xlfn.IFNA(IF(VLOOKUP(H57,Languages!$A:$D,1,TRUE)=H57,VLOOKUP(H57,Languages!$A:$D,Summary!$C$7,TRUE),NA()),"")</f>
        <v>Organisaation ylin johto tukee kyberturvallisuuspolitiikkojen ja -ohjeiden kehittämistä, ylläpitoa ja täytäntöönpanoa.</v>
      </c>
      <c r="J57" s="591"/>
      <c r="K57" s="597">
        <f>_xlfn.IFNA(VLOOKUP($H57,Table26[],2,FALSE),"")</f>
        <v>0</v>
      </c>
      <c r="L57" s="466">
        <f>_xlfn.IFNA(VLOOKUP($H57,Table26[],3,FALSE),"")</f>
        <v>0</v>
      </c>
      <c r="M57" s="466">
        <f>_xlfn.IFNA(VLOOKUP($H57,Table26[],4,FALSE),"")</f>
        <v>0</v>
      </c>
      <c r="N57" s="466">
        <f>_xlfn.IFNA(VLOOKUP($H57,Table26[],5,FALSE),"")</f>
        <v>0</v>
      </c>
      <c r="O57" s="467">
        <f>_xlfn.IFNA(VLOOKUP($H57,Table26[],6,FALSE),"")</f>
        <v>0</v>
      </c>
      <c r="P57" s="448"/>
      <c r="Q57" s="137"/>
    </row>
    <row r="58" spans="1:17" ht="61.2" customHeight="1" x14ac:dyDescent="0.25">
      <c r="A58" s="148"/>
      <c r="B58" s="849"/>
      <c r="C58" s="738" t="s">
        <v>3828</v>
      </c>
      <c r="D58" s="719" t="s">
        <v>4013</v>
      </c>
      <c r="E58" s="739" t="s">
        <v>3746</v>
      </c>
      <c r="F58" s="819">
        <f>_xlfn.IFNA(VLOOKUP(C58,Import_KOKU!B:E,4,FALSE),"")</f>
        <v>0</v>
      </c>
      <c r="G58" s="730">
        <v>2</v>
      </c>
      <c r="H58" s="734" t="s">
        <v>247</v>
      </c>
      <c r="I58" s="732" t="str">
        <f>_xlfn.IFNA(IF(VLOOKUP(H58,Languages!$A:$D,1,TRUE)=H58,VLOOKUP(H58,Languages!$A:$D,Summary!$C$7,TRUE),NA()),"")</f>
        <v xml:space="preserve">Organisaation johto tukee aktiivisesti ja näkyvästi organisaation kyberarkkitehtuuria (ja sen kehitystä). </v>
      </c>
      <c r="J58" s="591"/>
      <c r="K58" s="597">
        <f>_xlfn.IFNA(VLOOKUP($H58,Table26[],2,FALSE),"")</f>
        <v>0</v>
      </c>
      <c r="L58" s="466">
        <f>_xlfn.IFNA(VLOOKUP($H58,Table26[],3,FALSE),"")</f>
        <v>0</v>
      </c>
      <c r="M58" s="466">
        <f>_xlfn.IFNA(VLOOKUP($H58,Table26[],4,FALSE),"")</f>
        <v>0</v>
      </c>
      <c r="N58" s="466">
        <f>_xlfn.IFNA(VLOOKUP($H58,Table26[],5,FALSE),"")</f>
        <v>0</v>
      </c>
      <c r="O58" s="467">
        <f>_xlfn.IFNA(VLOOKUP($H58,Table26[],6,FALSE),"")</f>
        <v>0</v>
      </c>
      <c r="P58" s="448"/>
      <c r="Q58" s="137"/>
    </row>
    <row r="59" spans="1:17" ht="61.2" customHeight="1" x14ac:dyDescent="0.25">
      <c r="A59" s="148"/>
      <c r="B59" s="849"/>
      <c r="C59" s="738" t="s">
        <v>3826</v>
      </c>
      <c r="D59" s="719" t="s">
        <v>4013</v>
      </c>
      <c r="E59" s="739" t="s">
        <v>3747</v>
      </c>
      <c r="F59" s="819">
        <f>_xlfn.IFNA(VLOOKUP(C59,Import_KOKU!B:E,4,FALSE),"")</f>
        <v>0</v>
      </c>
      <c r="G59" s="730">
        <v>2</v>
      </c>
      <c r="H59" s="734" t="s">
        <v>285</v>
      </c>
      <c r="I59" s="732" t="str">
        <f>_xlfn.IFNA(IF(VLOOKUP(H59,Languages!$A:$D,1,TRUE)=H59,VLOOKUP(H59,Languages!$A:$D,Summary!$C$7,TRUE),NA()),"")</f>
        <v>Organisaation ylin johto tukee kyberturvallisuuspolitiikkojen ja -ohjeiden kehittämistä, ylläpitoa ja täytäntöönpanoa.</v>
      </c>
      <c r="J59" s="591"/>
      <c r="K59" s="597">
        <f>_xlfn.IFNA(VLOOKUP($H59,Table26[],2,FALSE),"")</f>
        <v>0</v>
      </c>
      <c r="L59" s="466">
        <f>_xlfn.IFNA(VLOOKUP($H59,Table26[],3,FALSE),"")</f>
        <v>0</v>
      </c>
      <c r="M59" s="466">
        <f>_xlfn.IFNA(VLOOKUP($H59,Table26[],4,FALSE),"")</f>
        <v>0</v>
      </c>
      <c r="N59" s="466">
        <f>_xlfn.IFNA(VLOOKUP($H59,Table26[],5,FALSE),"")</f>
        <v>0</v>
      </c>
      <c r="O59" s="467">
        <f>_xlfn.IFNA(VLOOKUP($H59,Table26[],6,FALSE),"")</f>
        <v>0</v>
      </c>
      <c r="P59" s="448"/>
      <c r="Q59" s="137"/>
    </row>
    <row r="60" spans="1:17" ht="61.2" customHeight="1" x14ac:dyDescent="0.25">
      <c r="A60" s="148"/>
      <c r="B60" s="849"/>
      <c r="C60" s="738" t="s">
        <v>3826</v>
      </c>
      <c r="D60" s="719" t="s">
        <v>4013</v>
      </c>
      <c r="E60" s="739" t="s">
        <v>3747</v>
      </c>
      <c r="F60" s="819">
        <f>_xlfn.IFNA(VLOOKUP(C60,Import_KOKU!B:E,4,FALSE),"")</f>
        <v>0</v>
      </c>
      <c r="G60" s="730">
        <v>1</v>
      </c>
      <c r="H60" s="734" t="s">
        <v>243</v>
      </c>
      <c r="I60" s="732" t="str">
        <f>_xlfn.IFNA(IF(VLOOKUP(H60,Languages!$A:$D,1,TRUE)=H60,VLOOKUP(H60,Languages!$A:$D,Summary!$C$7,TRUE),NA()),"")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J60" s="591"/>
      <c r="K60" s="597">
        <f>_xlfn.IFNA(VLOOKUP($H60,Table26[],2,FALSE),"")</f>
        <v>0</v>
      </c>
      <c r="L60" s="466">
        <f>_xlfn.IFNA(VLOOKUP($H60,Table26[],3,FALSE),"")</f>
        <v>0</v>
      </c>
      <c r="M60" s="466">
        <f>_xlfn.IFNA(VLOOKUP($H60,Table26[],4,FALSE),"")</f>
        <v>0</v>
      </c>
      <c r="N60" s="466">
        <f>_xlfn.IFNA(VLOOKUP($H60,Table26[],5,FALSE),"")</f>
        <v>0</v>
      </c>
      <c r="O60" s="467">
        <f>_xlfn.IFNA(VLOOKUP($H60,Table26[],6,FALSE),"")</f>
        <v>0</v>
      </c>
      <c r="P60" s="448"/>
      <c r="Q60" s="137"/>
    </row>
    <row r="61" spans="1:17" ht="61.2" customHeight="1" x14ac:dyDescent="0.25">
      <c r="A61" s="148"/>
      <c r="B61" s="849"/>
      <c r="C61" s="738" t="s">
        <v>3826</v>
      </c>
      <c r="D61" s="719" t="s">
        <v>4013</v>
      </c>
      <c r="E61" s="739" t="s">
        <v>3747</v>
      </c>
      <c r="F61" s="819">
        <f>_xlfn.IFNA(VLOOKUP(C61,Import_KOKU!B:E,4,FALSE),"")</f>
        <v>0</v>
      </c>
      <c r="G61" s="730" t="s">
        <v>1537</v>
      </c>
      <c r="H61" s="734" t="s">
        <v>3902</v>
      </c>
      <c r="I61" s="732" t="s">
        <v>3903</v>
      </c>
      <c r="J61" s="591"/>
      <c r="K61" s="597" t="str">
        <f>_xlfn.IFNA(VLOOKUP($H61,Table26[],2,FALSE),"")</f>
        <v/>
      </c>
      <c r="L61" s="466" t="str">
        <f>_xlfn.IFNA(VLOOKUP($H61,Table26[],3,FALSE),"")</f>
        <v/>
      </c>
      <c r="M61" s="466" t="str">
        <f>_xlfn.IFNA(VLOOKUP($H61,Table26[],4,FALSE),"")</f>
        <v/>
      </c>
      <c r="N61" s="466" t="str">
        <f>_xlfn.IFNA(VLOOKUP($H61,Table26[],5,FALSE),"")</f>
        <v/>
      </c>
      <c r="O61" s="467" t="str">
        <f>_xlfn.IFNA(VLOOKUP($H61,Table26[],6,FALSE),"")</f>
        <v/>
      </c>
      <c r="P61" s="448"/>
      <c r="Q61" s="137"/>
    </row>
    <row r="62" spans="1:17" ht="61.2" customHeight="1" x14ac:dyDescent="0.25">
      <c r="A62" s="148"/>
      <c r="B62" s="849"/>
      <c r="C62" s="738" t="s">
        <v>3884</v>
      </c>
      <c r="D62" s="719" t="s">
        <v>4013</v>
      </c>
      <c r="E62" s="739" t="s">
        <v>3801</v>
      </c>
      <c r="F62" s="819">
        <f>_xlfn.IFNA(VLOOKUP(C62,Import_KOKU!B:E,4,FALSE),"")</f>
        <v>0</v>
      </c>
      <c r="G62" s="730">
        <v>2</v>
      </c>
      <c r="H62" s="734" t="s">
        <v>218</v>
      </c>
      <c r="I62" s="732" t="str">
        <f>_xlfn.IFNA(IF(VLOOKUP(H62,Languages!$A:$D,1,TRUE)=H62,VLOOKUP(H62,Languages!$A:$D,Summary!$C$7,TRUE),NA()),"")</f>
        <v>Henkilöstö on tietoinen vastuistaan ja velvoitteistaan koskien (IT ja OT) laitteiden, ohjelmistojen ja tietovarantojen suojaamista ja hyväksyttävää käyttöä.</v>
      </c>
      <c r="J62" s="591"/>
      <c r="K62" s="597">
        <f>_xlfn.IFNA(VLOOKUP($H62,Table26[],2,FALSE),"")</f>
        <v>0</v>
      </c>
      <c r="L62" s="466">
        <f>_xlfn.IFNA(VLOOKUP($H62,Table26[],3,FALSE),"")</f>
        <v>0</v>
      </c>
      <c r="M62" s="466">
        <f>_xlfn.IFNA(VLOOKUP($H62,Table26[],4,FALSE),"")</f>
        <v>0</v>
      </c>
      <c r="N62" s="466">
        <f>_xlfn.IFNA(VLOOKUP($H62,Table26[],5,FALSE),"")</f>
        <v>0</v>
      </c>
      <c r="O62" s="467">
        <f>_xlfn.IFNA(VLOOKUP($H62,Table26[],6,FALSE),"")</f>
        <v>0</v>
      </c>
      <c r="P62" s="448"/>
      <c r="Q62" s="137"/>
    </row>
    <row r="63" spans="1:17" ht="61.2" customHeight="1" x14ac:dyDescent="0.25">
      <c r="A63" s="148"/>
      <c r="B63" s="849"/>
      <c r="C63" s="738" t="s">
        <v>3884</v>
      </c>
      <c r="D63" s="719" t="s">
        <v>4013</v>
      </c>
      <c r="E63" s="739" t="s">
        <v>3801</v>
      </c>
      <c r="F63" s="819">
        <f>_xlfn.IFNA(VLOOKUP(C63,Import_KOKU!B:E,4,FALSE),"")</f>
        <v>0</v>
      </c>
      <c r="G63" s="730" t="s">
        <v>1537</v>
      </c>
      <c r="H63" s="734" t="s">
        <v>3892</v>
      </c>
      <c r="I63" s="732" t="s">
        <v>3893</v>
      </c>
      <c r="J63" s="591"/>
      <c r="K63" s="597" t="str">
        <f>_xlfn.IFNA(VLOOKUP($H63,Table26[],2,FALSE),"")</f>
        <v/>
      </c>
      <c r="L63" s="466" t="str">
        <f>_xlfn.IFNA(VLOOKUP($H63,Table26[],3,FALSE),"")</f>
        <v/>
      </c>
      <c r="M63" s="466" t="str">
        <f>_xlfn.IFNA(VLOOKUP($H63,Table26[],4,FALSE),"")</f>
        <v/>
      </c>
      <c r="N63" s="466" t="str">
        <f>_xlfn.IFNA(VLOOKUP($H63,Table26[],5,FALSE),"")</f>
        <v/>
      </c>
      <c r="O63" s="467" t="str">
        <f>_xlfn.IFNA(VLOOKUP($H63,Table26[],6,FALSE),"")</f>
        <v/>
      </c>
      <c r="P63" s="448"/>
      <c r="Q63" s="137"/>
    </row>
    <row r="64" spans="1:17" ht="61.2" customHeight="1" x14ac:dyDescent="0.25">
      <c r="A64" s="148"/>
      <c r="B64" s="849"/>
      <c r="C64" s="738" t="s">
        <v>3887</v>
      </c>
      <c r="D64" s="719" t="s">
        <v>4013</v>
      </c>
      <c r="E64" s="739" t="s">
        <v>3804</v>
      </c>
      <c r="F64" s="819">
        <f>_xlfn.IFNA(VLOOKUP(C64,Import_KOKU!B:E,4,FALSE),"")</f>
        <v>0</v>
      </c>
      <c r="G64" s="730">
        <v>2</v>
      </c>
      <c r="H64" s="734" t="s">
        <v>223</v>
      </c>
      <c r="I64" s="732" t="str">
        <f>_xlfn.IFNA(IF(VLOOKUP(H64,Languages!$A:$D,1,TRUE)=H64,VLOOKUP(H64,Languages!$A:$D,Summary!$C$7,TRUE),NA()),"")</f>
        <v>Kyberturvallisuustietoisuutta parantava toiminta on säännöllistä.</v>
      </c>
      <c r="J64" s="591"/>
      <c r="K64" s="597">
        <f>_xlfn.IFNA(VLOOKUP($H64,Table26[],2,FALSE),"")</f>
        <v>0</v>
      </c>
      <c r="L64" s="466">
        <f>_xlfn.IFNA(VLOOKUP($H64,Table26[],3,FALSE),"")</f>
        <v>0</v>
      </c>
      <c r="M64" s="466">
        <f>_xlfn.IFNA(VLOOKUP($H64,Table26[],4,FALSE),"")</f>
        <v>0</v>
      </c>
      <c r="N64" s="466">
        <f>_xlfn.IFNA(VLOOKUP($H64,Table26[],5,FALSE),"")</f>
        <v>0</v>
      </c>
      <c r="O64" s="467">
        <f>_xlfn.IFNA(VLOOKUP($H64,Table26[],6,FALSE),"")</f>
        <v>0</v>
      </c>
      <c r="P64" s="448"/>
      <c r="Q64" s="137"/>
    </row>
    <row r="65" spans="1:17" ht="61.2" customHeight="1" x14ac:dyDescent="0.25">
      <c r="A65" s="148"/>
      <c r="B65" s="849"/>
      <c r="C65" s="738" t="s">
        <v>3887</v>
      </c>
      <c r="D65" s="719" t="s">
        <v>4013</v>
      </c>
      <c r="E65" s="739" t="s">
        <v>3804</v>
      </c>
      <c r="F65" s="819">
        <f>_xlfn.IFNA(VLOOKUP(C65,Import_KOKU!B:E,4,FALSE),"")</f>
        <v>0</v>
      </c>
      <c r="G65" s="730">
        <v>2</v>
      </c>
      <c r="H65" s="734" t="s">
        <v>234</v>
      </c>
      <c r="I65" s="732" t="str">
        <f>_xlfn.IFNA(IF(VLOOKUP(H65,Languages!$A:$D,1,TRUE)=H65,VLOOKUP(H65,Languages!$A:$D,Summary!$C$7,TRUE),NA()),"")</f>
        <v xml:space="preserve">Tunnistettuihin kyberturvallisuuden osaamispuutteisiin (tiedot, taidot ja kyvyt, pätevyydet) puututaan kouluttamalla, rekrytoimalla ja vaihtuvuuden pienenemiseen tähtäävillä toimilla. </v>
      </c>
      <c r="J65" s="591"/>
      <c r="K65" s="597">
        <f>_xlfn.IFNA(VLOOKUP($H65,Table26[],2,FALSE),"")</f>
        <v>0</v>
      </c>
      <c r="L65" s="466">
        <f>_xlfn.IFNA(VLOOKUP($H65,Table26[],3,FALSE),"")</f>
        <v>0</v>
      </c>
      <c r="M65" s="466">
        <f>_xlfn.IFNA(VLOOKUP($H65,Table26[],4,FALSE),"")</f>
        <v>0</v>
      </c>
      <c r="N65" s="466">
        <f>_xlfn.IFNA(VLOOKUP($H65,Table26[],5,FALSE),"")</f>
        <v>0</v>
      </c>
      <c r="O65" s="467">
        <f>_xlfn.IFNA(VLOOKUP($H65,Table26[],6,FALSE),"")</f>
        <v>0</v>
      </c>
      <c r="P65" s="448"/>
      <c r="Q65" s="137"/>
    </row>
    <row r="66" spans="1:17" ht="61.2" customHeight="1" x14ac:dyDescent="0.25">
      <c r="A66" s="148"/>
      <c r="B66" s="849"/>
      <c r="C66" s="738" t="s">
        <v>3885</v>
      </c>
      <c r="D66" s="719" t="s">
        <v>4013</v>
      </c>
      <c r="E66" s="739" t="s">
        <v>3802</v>
      </c>
      <c r="F66" s="819">
        <f>_xlfn.IFNA(VLOOKUP(C66,Import_KOKU!B:E,4,FALSE),"")</f>
        <v>0</v>
      </c>
      <c r="G66" s="730">
        <v>3</v>
      </c>
      <c r="H66" s="734" t="s">
        <v>2306</v>
      </c>
      <c r="I66" s="732" t="str">
        <f>_xlfn.IFNA(IF(VLOOKUP(H66,Languages!$A:$D,1,TRUE)=H66,VLOOKUP(H66,Languages!$A:$D,Summary!$C$7,TRUE),NA()),"")</f>
        <v xml:space="preserve">Organisaatiolla on muodollinen vastuullisuusprosessi, johon sisältyy kurinpitomenettelyhenkilöstölle, joka ei noudata määriteltyjä turvallisuuspolitiikkoja ja menettelyjä. </v>
      </c>
      <c r="J66" s="591"/>
      <c r="K66" s="597">
        <f>_xlfn.IFNA(VLOOKUP($H66,Table26[],2,FALSE),"")</f>
        <v>0</v>
      </c>
      <c r="L66" s="466">
        <f>_xlfn.IFNA(VLOOKUP($H66,Table26[],3,FALSE),"")</f>
        <v>0</v>
      </c>
      <c r="M66" s="466">
        <f>_xlfn.IFNA(VLOOKUP($H66,Table26[],4,FALSE),"")</f>
        <v>0</v>
      </c>
      <c r="N66" s="466">
        <f>_xlfn.IFNA(VLOOKUP($H66,Table26[],5,FALSE),"")</f>
        <v>0</v>
      </c>
      <c r="O66" s="467">
        <f>_xlfn.IFNA(VLOOKUP($H66,Table26[],6,FALSE),"")</f>
        <v>0</v>
      </c>
      <c r="P66" s="448"/>
      <c r="Q66" s="137"/>
    </row>
    <row r="67" spans="1:17" ht="61.2" customHeight="1" x14ac:dyDescent="0.25">
      <c r="A67" s="148"/>
      <c r="B67" s="849"/>
      <c r="C67" s="738" t="s">
        <v>4018</v>
      </c>
      <c r="D67" s="719" t="s">
        <v>4013</v>
      </c>
      <c r="E67" s="739" t="s">
        <v>4019</v>
      </c>
      <c r="F67" s="819">
        <f>_xlfn.IFNA(VLOOKUP(C67,Import_KOKU!B:E,4,FALSE),"")</f>
        <v>0</v>
      </c>
      <c r="G67" s="730" t="s">
        <v>1537</v>
      </c>
      <c r="H67" s="734" t="s">
        <v>3902</v>
      </c>
      <c r="I67" s="732" t="s">
        <v>3903</v>
      </c>
      <c r="J67" s="591"/>
      <c r="K67" s="597" t="str">
        <f>_xlfn.IFNA(VLOOKUP($H67,Table26[],2,FALSE),"")</f>
        <v/>
      </c>
      <c r="L67" s="466" t="str">
        <f>_xlfn.IFNA(VLOOKUP($H67,Table26[],3,FALSE),"")</f>
        <v/>
      </c>
      <c r="M67" s="466" t="str">
        <f>_xlfn.IFNA(VLOOKUP($H67,Table26[],4,FALSE),"")</f>
        <v/>
      </c>
      <c r="N67" s="466" t="str">
        <f>_xlfn.IFNA(VLOOKUP($H67,Table26[],5,FALSE),"")</f>
        <v/>
      </c>
      <c r="O67" s="467" t="str">
        <f>_xlfn.IFNA(VLOOKUP($H67,Table26[],6,FALSE),"")</f>
        <v/>
      </c>
      <c r="P67" s="448"/>
      <c r="Q67" s="137"/>
    </row>
    <row r="68" spans="1:17" ht="61.2" customHeight="1" x14ac:dyDescent="0.25">
      <c r="A68" s="148"/>
      <c r="B68" s="849"/>
      <c r="C68" s="738" t="s">
        <v>4020</v>
      </c>
      <c r="D68" s="719" t="s">
        <v>4013</v>
      </c>
      <c r="E68" s="739" t="s">
        <v>3791</v>
      </c>
      <c r="F68" s="819">
        <f>_xlfn.IFNA(VLOOKUP(C68,Import_KOKU!B:E,4,FALSE),"")</f>
        <v>0</v>
      </c>
      <c r="G68" s="730">
        <v>2</v>
      </c>
      <c r="H68" s="734" t="s">
        <v>161</v>
      </c>
      <c r="I68" s="732" t="str">
        <f>_xlfn.IFNA(IF(VLOOKUP(H68,Languages!$A:$D,1,TRUE)=H68,VLOOKUP(H68,Languages!$A:$D,Summary!$C$7,TRUE),NA()),"")</f>
        <v>Valvonnalle ja havaintojen analysoinnille on määritetty tarkempia vaatimuksia, joita päivitetään säännöllisesti ja jotka kattavat tapahtumatietojen oikea-aikaisen tarkastelun.</v>
      </c>
      <c r="J68" s="591"/>
      <c r="K68" s="597">
        <f>_xlfn.IFNA(VLOOKUP($H68,Table26[],2,FALSE),"")</f>
        <v>0</v>
      </c>
      <c r="L68" s="466">
        <f>_xlfn.IFNA(VLOOKUP($H68,Table26[],3,FALSE),"")</f>
        <v>0</v>
      </c>
      <c r="M68" s="466">
        <f>_xlfn.IFNA(VLOOKUP($H68,Table26[],4,FALSE),"")</f>
        <v>0</v>
      </c>
      <c r="N68" s="466">
        <f>_xlfn.IFNA(VLOOKUP($H68,Table26[],5,FALSE),"")</f>
        <v>0</v>
      </c>
      <c r="O68" s="467">
        <f>_xlfn.IFNA(VLOOKUP($H68,Table26[],6,FALSE),"")</f>
        <v>0</v>
      </c>
      <c r="P68" s="448"/>
      <c r="Q68" s="137"/>
    </row>
    <row r="69" spans="1:17" ht="61.2" customHeight="1" x14ac:dyDescent="0.25">
      <c r="A69" s="148"/>
      <c r="B69" s="849"/>
      <c r="C69" s="738" t="s">
        <v>3201</v>
      </c>
      <c r="D69" s="719" t="s">
        <v>4013</v>
      </c>
      <c r="E69" s="739" t="s">
        <v>3758</v>
      </c>
      <c r="F69" s="819">
        <f>_xlfn.IFNA(VLOOKUP(C69,Import_KOKU!B:E,4,FALSE),"")</f>
        <v>0</v>
      </c>
      <c r="G69" s="730">
        <v>3</v>
      </c>
      <c r="H69" s="734" t="s">
        <v>172</v>
      </c>
      <c r="I69" s="732" t="str">
        <f>_xlfn.IFNA(IF(VLOOKUP(H69,Languages!$A:$D,1,TRUE)=H69,VLOOKUP(H69,Languages!$A:$D,Summary!$C$7,TRUE),NA()),"")</f>
        <v>Tilannekuvan raportoinnista on määritetty vaatimuksia, joihin kuuluu oikea-aikaisen kyberturvallisuustiedon jakaminen organisaation määrittelemille sidosryhmille.</v>
      </c>
      <c r="J69" s="591"/>
      <c r="K69" s="597">
        <f>_xlfn.IFNA(VLOOKUP($H69,Table26[],2,FALSE),"")</f>
        <v>0</v>
      </c>
      <c r="L69" s="466">
        <f>_xlfn.IFNA(VLOOKUP($H69,Table26[],3,FALSE),"")</f>
        <v>0</v>
      </c>
      <c r="M69" s="466">
        <f>_xlfn.IFNA(VLOOKUP($H69,Table26[],4,FALSE),"")</f>
        <v>0</v>
      </c>
      <c r="N69" s="466">
        <f>_xlfn.IFNA(VLOOKUP($H69,Table26[],5,FALSE),"")</f>
        <v>0</v>
      </c>
      <c r="O69" s="467">
        <f>_xlfn.IFNA(VLOOKUP($H69,Table26[],6,FALSE),"")</f>
        <v>0</v>
      </c>
      <c r="P69" s="448"/>
      <c r="Q69" s="137"/>
    </row>
    <row r="70" spans="1:17" ht="61.2" customHeight="1" x14ac:dyDescent="0.25">
      <c r="A70" s="148"/>
      <c r="B70" s="849"/>
      <c r="C70" s="738" t="s">
        <v>3201</v>
      </c>
      <c r="D70" s="719" t="s">
        <v>4013</v>
      </c>
      <c r="E70" s="739" t="s">
        <v>3758</v>
      </c>
      <c r="F70" s="819">
        <f>_xlfn.IFNA(VLOOKUP(C70,Import_KOKU!B:E,4,FALSE),"")</f>
        <v>0</v>
      </c>
      <c r="G70" s="730">
        <v>2</v>
      </c>
      <c r="H70" s="734" t="s">
        <v>194</v>
      </c>
      <c r="I70" s="732" t="str">
        <f>_xlfn.IFNA(IF(VLOOKUP(H70,Languages!$A:$D,1,TRUE)=H70,VLOOKUP(H70,Languages!$A:$D,Summary!$C$7,TRUE),NA()),"")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J70" s="591"/>
      <c r="K70" s="597">
        <f>_xlfn.IFNA(VLOOKUP($H70,Table26[],2,FALSE),"")</f>
        <v>0</v>
      </c>
      <c r="L70" s="466">
        <f>_xlfn.IFNA(VLOOKUP($H70,Table26[],3,FALSE),"")</f>
        <v>0</v>
      </c>
      <c r="M70" s="466">
        <f>_xlfn.IFNA(VLOOKUP($H70,Table26[],4,FALSE),"")</f>
        <v>0</v>
      </c>
      <c r="N70" s="466">
        <f>_xlfn.IFNA(VLOOKUP($H70,Table26[],5,FALSE),"")</f>
        <v>0</v>
      </c>
      <c r="O70" s="467">
        <f>_xlfn.IFNA(VLOOKUP($H70,Table26[],6,FALSE),"")</f>
        <v>0</v>
      </c>
      <c r="P70" s="448"/>
      <c r="Q70" s="137"/>
    </row>
    <row r="71" spans="1:17" ht="61.2" customHeight="1" x14ac:dyDescent="0.25">
      <c r="A71" s="148"/>
      <c r="B71" s="849"/>
      <c r="C71" s="738" t="s">
        <v>3201</v>
      </c>
      <c r="D71" s="719" t="s">
        <v>4013</v>
      </c>
      <c r="E71" s="739" t="s">
        <v>3758</v>
      </c>
      <c r="F71" s="819">
        <f>_xlfn.IFNA(VLOOKUP(C71,Import_KOKU!B:E,4,FALSE),"")</f>
        <v>0</v>
      </c>
      <c r="G71" s="730">
        <v>2</v>
      </c>
      <c r="H71" s="734" t="s">
        <v>310</v>
      </c>
      <c r="I71" s="732" t="str">
        <f>_xlfn.IFNA(IF(VLOOKUP(H71,Languages!$A:$D,1,TRUE)=H71,VLOOKUP(H71,Languages!$A:$D,Summary!$C$7,TRUE),NA()),"")</f>
        <v>Johtoryhmä käsittelee palveluiden tuottamiseen tarvittavien tietoverkkojen ja -järjestelmien turvallisuuden tasoa säännöllisesti; käyttäen pohjana ajantasaista ja tarkkaa tietoa sekä organisaation ammattilaisten asiantuntemusta.</v>
      </c>
      <c r="J71" s="591"/>
      <c r="K71" s="597">
        <f>_xlfn.IFNA(VLOOKUP($H71,Table26[],2,FALSE),"")</f>
        <v>0</v>
      </c>
      <c r="L71" s="466">
        <f>_xlfn.IFNA(VLOOKUP($H71,Table26[],3,FALSE),"")</f>
        <v>0</v>
      </c>
      <c r="M71" s="466">
        <f>_xlfn.IFNA(VLOOKUP($H71,Table26[],4,FALSE),"")</f>
        <v>0</v>
      </c>
      <c r="N71" s="466">
        <f>_xlfn.IFNA(VLOOKUP($H71,Table26[],5,FALSE),"")</f>
        <v>0</v>
      </c>
      <c r="O71" s="467">
        <f>_xlfn.IFNA(VLOOKUP($H71,Table26[],6,FALSE),"")</f>
        <v>0</v>
      </c>
      <c r="P71" s="448"/>
      <c r="Q71" s="137"/>
    </row>
    <row r="72" spans="1:17" ht="61.2" customHeight="1" x14ac:dyDescent="0.25">
      <c r="A72" s="148"/>
      <c r="B72" s="849"/>
      <c r="C72" s="738" t="s">
        <v>3848</v>
      </c>
      <c r="D72" s="719" t="s">
        <v>4021</v>
      </c>
      <c r="E72" s="739" t="s">
        <v>3740</v>
      </c>
      <c r="F72" s="819">
        <f>_xlfn.IFNA(VLOOKUP(C72,Import_KOKU!B:E,4,FALSE),"")</f>
        <v>0</v>
      </c>
      <c r="G72" s="730">
        <v>2</v>
      </c>
      <c r="H72" s="734" t="s">
        <v>275</v>
      </c>
      <c r="I72" s="732" t="str">
        <f>_xlfn.IFNA(IF(VLOOKUP(H72,Languages!$A:$D,1,TRUE)=H72,VLOOKUP(H72,Languages!$A:$D,Summary!$C$7,TRUE),NA()),"")</f>
        <v>Kyberturvallisuusstrategia määrittelee organisaation kyberturvallisuustavoitteet.</v>
      </c>
      <c r="J72" s="591"/>
      <c r="K72" s="597">
        <f>_xlfn.IFNA(VLOOKUP($H72,Table26[],2,FALSE),"")</f>
        <v>0</v>
      </c>
      <c r="L72" s="466">
        <f>_xlfn.IFNA(VLOOKUP($H72,Table26[],3,FALSE),"")</f>
        <v>0</v>
      </c>
      <c r="M72" s="466">
        <f>_xlfn.IFNA(VLOOKUP($H72,Table26[],4,FALSE),"")</f>
        <v>0</v>
      </c>
      <c r="N72" s="466">
        <f>_xlfn.IFNA(VLOOKUP($H72,Table26[],5,FALSE),"")</f>
        <v>0</v>
      </c>
      <c r="O72" s="467">
        <f>_xlfn.IFNA(VLOOKUP($H72,Table26[],6,FALSE),"")</f>
        <v>0</v>
      </c>
      <c r="P72" s="448"/>
      <c r="Q72" s="137"/>
    </row>
    <row r="73" spans="1:17" ht="61.2" customHeight="1" x14ac:dyDescent="0.25">
      <c r="A73" s="148"/>
      <c r="B73" s="849"/>
      <c r="C73" s="738" t="s">
        <v>3848</v>
      </c>
      <c r="D73" s="719" t="s">
        <v>4021</v>
      </c>
      <c r="E73" s="739" t="s">
        <v>3740</v>
      </c>
      <c r="F73" s="819">
        <f>_xlfn.IFNA(VLOOKUP(C73,Import_KOKU!B:E,4,FALSE),"")</f>
        <v>0</v>
      </c>
      <c r="G73" s="730">
        <v>2</v>
      </c>
      <c r="H73" s="734" t="s">
        <v>14</v>
      </c>
      <c r="I73" s="732" t="str">
        <f>_xlfn.IFNA(IF(VLOOKUP(H73,Languages!$A:$D,1,TRUE)=H73,VLOOKUP(H73,Languages!$A:$D,Summary!$C$7,TRUE),NA()),"")</f>
        <v>Kyberriskienhallintaa varten on määritetty hallintamalli (ref. "governance"), jota ylläpidetään säännöllisesti. Hallintamalliin kuuluvat mm. riskienhallinnan vastuut, velvollisuudet ja päätöksentekorakenteet.</v>
      </c>
      <c r="J73" s="591"/>
      <c r="K73" s="597">
        <f>_xlfn.IFNA(VLOOKUP($H73,Table26[],2,FALSE),"")</f>
        <v>0</v>
      </c>
      <c r="L73" s="466">
        <f>_xlfn.IFNA(VLOOKUP($H73,Table26[],3,FALSE),"")</f>
        <v>0</v>
      </c>
      <c r="M73" s="466">
        <f>_xlfn.IFNA(VLOOKUP($H73,Table26[],4,FALSE),"")</f>
        <v>0</v>
      </c>
      <c r="N73" s="466">
        <f>_xlfn.IFNA(VLOOKUP($H73,Table26[],5,FALSE),"")</f>
        <v>0</v>
      </c>
      <c r="O73" s="467">
        <f>_xlfn.IFNA(VLOOKUP($H73,Table26[],6,FALSE),"")</f>
        <v>0</v>
      </c>
      <c r="P73" s="448"/>
      <c r="Q73" s="137"/>
    </row>
    <row r="74" spans="1:17" ht="61.2" customHeight="1" x14ac:dyDescent="0.25">
      <c r="A74" s="148"/>
      <c r="B74" s="849"/>
      <c r="C74" s="738" t="s">
        <v>3872</v>
      </c>
      <c r="D74" s="719" t="s">
        <v>4021</v>
      </c>
      <c r="E74" s="739" t="s">
        <v>3786</v>
      </c>
      <c r="F74" s="819">
        <f>_xlfn.IFNA(VLOOKUP(C74,Import_KOKU!B:E,4,FALSE),"")</f>
        <v>0</v>
      </c>
      <c r="G74" s="730">
        <v>2</v>
      </c>
      <c r="H74" s="734" t="s">
        <v>848</v>
      </c>
      <c r="I74" s="732" t="str">
        <f>_xlfn.IFNA(IF(VLOOKUP(H74,Languages!$A:$D,1,TRUE)=H74,VLOOKUP(H74,Languages!$A:$D,Summary!$C$7,TRUE),NA()),"")</f>
        <v>Kyberriskien tunnistamista tehdään aika ajoin ja määriteltyjen tilanteiden, kuten järjestelmämuutosten tai ulkoisten kybertapahtumien yhteydessä.</v>
      </c>
      <c r="J74" s="591"/>
      <c r="K74" s="597">
        <f>_xlfn.IFNA(VLOOKUP($H74,Table26[],2,FALSE),"")</f>
        <v>0</v>
      </c>
      <c r="L74" s="466">
        <f>_xlfn.IFNA(VLOOKUP($H74,Table26[],3,FALSE),"")</f>
        <v>0</v>
      </c>
      <c r="M74" s="466">
        <f>_xlfn.IFNA(VLOOKUP($H74,Table26[],4,FALSE),"")</f>
        <v>0</v>
      </c>
      <c r="N74" s="466">
        <f>_xlfn.IFNA(VLOOKUP($H74,Table26[],5,FALSE),"")</f>
        <v>0</v>
      </c>
      <c r="O74" s="467">
        <f>_xlfn.IFNA(VLOOKUP($H74,Table26[],6,FALSE),"")</f>
        <v>0</v>
      </c>
      <c r="P74" s="448"/>
      <c r="Q74" s="137"/>
    </row>
    <row r="75" spans="1:17" ht="61.2" customHeight="1" x14ac:dyDescent="0.25">
      <c r="A75" s="148"/>
      <c r="B75" s="849"/>
      <c r="C75" s="738" t="s">
        <v>3872</v>
      </c>
      <c r="D75" s="719" t="s">
        <v>4021</v>
      </c>
      <c r="E75" s="739" t="s">
        <v>3786</v>
      </c>
      <c r="F75" s="819">
        <f>_xlfn.IFNA(VLOOKUP(C75,Import_KOKU!B:E,4,FALSE),"")</f>
        <v>0</v>
      </c>
      <c r="G75" s="730">
        <v>3</v>
      </c>
      <c r="H75" s="734" t="s">
        <v>854</v>
      </c>
      <c r="I75" s="732" t="str">
        <f>_xlfn.IFNA(IF(VLOOKUP(H75,Languages!$A:$D,1,TRUE)=H75,VLOOKUP(H75,Languages!$A:$D,Summary!$C$7,TRUE),NA()),"")</f>
        <v>Kyberriskien tunnistamisessa huomioidaan riskit, jotka aiheutuvat kriittisestä infrastruktuurista tai keskinäisriippuvaisista organisaatioista tai kohdistuvat niihin.</v>
      </c>
      <c r="J75" s="591"/>
      <c r="K75" s="597">
        <f>_xlfn.IFNA(VLOOKUP($H75,Table26[],2,FALSE),"")</f>
        <v>0</v>
      </c>
      <c r="L75" s="466">
        <f>_xlfn.IFNA(VLOOKUP($H75,Table26[],3,FALSE),"")</f>
        <v>0</v>
      </c>
      <c r="M75" s="466">
        <f>_xlfn.IFNA(VLOOKUP($H75,Table26[],4,FALSE),"")</f>
        <v>0</v>
      </c>
      <c r="N75" s="466">
        <f>_xlfn.IFNA(VLOOKUP($H75,Table26[],5,FALSE),"")</f>
        <v>0</v>
      </c>
      <c r="O75" s="467">
        <f>_xlfn.IFNA(VLOOKUP($H75,Table26[],6,FALSE),"")</f>
        <v>0</v>
      </c>
      <c r="P75" s="448"/>
      <c r="Q75" s="137"/>
    </row>
    <row r="76" spans="1:17" ht="61.2" customHeight="1" x14ac:dyDescent="0.25">
      <c r="A76" s="148"/>
      <c r="B76" s="849"/>
      <c r="C76" s="738" t="s">
        <v>3871</v>
      </c>
      <c r="D76" s="719" t="s">
        <v>4021</v>
      </c>
      <c r="E76" s="739" t="s">
        <v>3782</v>
      </c>
      <c r="F76" s="819">
        <f>_xlfn.IFNA(VLOOKUP(C76,Import_KOKU!B:E,4,FALSE),"")</f>
        <v>0</v>
      </c>
      <c r="G76" s="730">
        <v>2</v>
      </c>
      <c r="H76" s="734" t="s">
        <v>12</v>
      </c>
      <c r="I76" s="732" t="str">
        <f>_xlfn.IFNA(IF(VLOOKUP(H76,Languages!$A:$D,1,TRUE)=H76,VLOOKUP(H76,Languages!$A:$D,Summary!$C$7,TRUE),NA()),"")</f>
        <v>Kyberriskienhallinnan toimenpiteistä jaetaan tietoa soveltuville sidosryhmille.</v>
      </c>
      <c r="J76" s="591"/>
      <c r="K76" s="597">
        <f>_xlfn.IFNA(VLOOKUP($H76,Table26[],2,FALSE),"")</f>
        <v>0</v>
      </c>
      <c r="L76" s="466">
        <f>_xlfn.IFNA(VLOOKUP($H76,Table26[],3,FALSE),"")</f>
        <v>0</v>
      </c>
      <c r="M76" s="466">
        <f>_xlfn.IFNA(VLOOKUP($H76,Table26[],4,FALSE),"")</f>
        <v>0</v>
      </c>
      <c r="N76" s="466">
        <f>_xlfn.IFNA(VLOOKUP($H76,Table26[],5,FALSE),"")</f>
        <v>0</v>
      </c>
      <c r="O76" s="467">
        <f>_xlfn.IFNA(VLOOKUP($H76,Table26[],6,FALSE),"")</f>
        <v>0</v>
      </c>
      <c r="P76" s="448"/>
      <c r="Q76" s="137"/>
    </row>
    <row r="77" spans="1:17" ht="61.2" customHeight="1" x14ac:dyDescent="0.25">
      <c r="A77" s="148"/>
      <c r="B77" s="849"/>
      <c r="C77" s="738" t="s">
        <v>3871</v>
      </c>
      <c r="D77" s="719" t="s">
        <v>4021</v>
      </c>
      <c r="E77" s="739" t="s">
        <v>3782</v>
      </c>
      <c r="F77" s="819">
        <f>_xlfn.IFNA(VLOOKUP(C77,Import_KOKU!B:E,4,FALSE),"")</f>
        <v>0</v>
      </c>
      <c r="G77" s="730">
        <v>3</v>
      </c>
      <c r="H77" s="722" t="s">
        <v>18</v>
      </c>
      <c r="I77" s="732" t="str">
        <f>_xlfn.IFNA(IF(VLOOKUP(H77,Languages!$A:$D,1,TRUE)=H77,VLOOKUP(H77,Languages!$A:$D,Summary!$C$7,TRUE),NA()),"")</f>
        <v>Organisaation kyberriskienhallinnan ohjelma on linjassa organisaation toiminta-ajatuksen (missio) ja tavoitteiden kanssa.</v>
      </c>
      <c r="J77" s="591"/>
      <c r="K77" s="597">
        <f>_xlfn.IFNA(VLOOKUP($H77,Table26[],2,FALSE),"")</f>
        <v>0</v>
      </c>
      <c r="L77" s="466">
        <f>_xlfn.IFNA(VLOOKUP($H77,Table26[],3,FALSE),"")</f>
        <v>0</v>
      </c>
      <c r="M77" s="466">
        <f>_xlfn.IFNA(VLOOKUP($H77,Table26[],4,FALSE),"")</f>
        <v>0</v>
      </c>
      <c r="N77" s="466">
        <f>_xlfn.IFNA(VLOOKUP($H77,Table26[],5,FALSE),"")</f>
        <v>0</v>
      </c>
      <c r="O77" s="467">
        <f>_xlfn.IFNA(VLOOKUP($H77,Table26[],6,FALSE),"")</f>
        <v>0</v>
      </c>
      <c r="P77" s="448"/>
      <c r="Q77" s="137"/>
    </row>
    <row r="78" spans="1:17" ht="61.2" customHeight="1" x14ac:dyDescent="0.25">
      <c r="A78" s="148"/>
      <c r="B78" s="849"/>
      <c r="C78" s="740" t="s">
        <v>3842</v>
      </c>
      <c r="D78" s="720" t="s">
        <v>4021</v>
      </c>
      <c r="E78" s="741" t="s">
        <v>3822</v>
      </c>
      <c r="F78" s="819">
        <f>_xlfn.IFNA(VLOOKUP(C78,Import_KOKU!B:E,4,FALSE),"")</f>
        <v>0</v>
      </c>
      <c r="G78" s="730">
        <v>2</v>
      </c>
      <c r="H78" s="722" t="s">
        <v>309</v>
      </c>
      <c r="I78" s="732" t="str">
        <f>_xlfn.IFNA(IF(VLOOKUP(H78,Languages!$A:$D,1,TRUE)=H78,VLOOKUP(H78,Languages!$A:$D,Summary!$C$7,TRUE),NA()),"")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J78" s="591"/>
      <c r="K78" s="597">
        <f>_xlfn.IFNA(VLOOKUP($H78,Table26[],2,FALSE),"")</f>
        <v>0</v>
      </c>
      <c r="L78" s="466">
        <f>_xlfn.IFNA(VLOOKUP($H78,Table26[],3,FALSE),"")</f>
        <v>0</v>
      </c>
      <c r="M78" s="466">
        <f>_xlfn.IFNA(VLOOKUP($H78,Table26[],4,FALSE),"")</f>
        <v>0</v>
      </c>
      <c r="N78" s="466">
        <f>_xlfn.IFNA(VLOOKUP($H78,Table26[],5,FALSE),"")</f>
        <v>0</v>
      </c>
      <c r="O78" s="467">
        <f>_xlfn.IFNA(VLOOKUP($H78,Table26[],6,FALSE),"")</f>
        <v>0</v>
      </c>
      <c r="P78" s="448"/>
      <c r="Q78" s="137"/>
    </row>
    <row r="79" spans="1:17" ht="61.2" customHeight="1" x14ac:dyDescent="0.25">
      <c r="A79" s="148"/>
      <c r="B79" s="849"/>
      <c r="C79" s="740" t="s">
        <v>3842</v>
      </c>
      <c r="D79" s="720" t="s">
        <v>4021</v>
      </c>
      <c r="E79" s="741" t="s">
        <v>3822</v>
      </c>
      <c r="F79" s="819">
        <f>_xlfn.IFNA(VLOOKUP(C79,Import_KOKU!B:E,4,FALSE),"")</f>
        <v>0</v>
      </c>
      <c r="G79" s="730">
        <v>2</v>
      </c>
      <c r="H79" s="722" t="s">
        <v>313</v>
      </c>
      <c r="I79" s="732" t="str">
        <f>_xlfn.IFNA(IF(VLOOKUP(H79,Languages!$A:$D,1,TRUE)=H79,VLOOKUP(H79,Languages!$A:$D,Summary!$C$7,TRUE),NA()),"")</f>
        <v>Organisaation ylimmällä johdolla on näkyvyys tärkeimpiin riskipäätöksiin läpi koko organisaation.</v>
      </c>
      <c r="J79" s="591"/>
      <c r="K79" s="597">
        <f>_xlfn.IFNA(VLOOKUP($H79,Table26[],2,FALSE),"")</f>
        <v>0</v>
      </c>
      <c r="L79" s="466">
        <f>_xlfn.IFNA(VLOOKUP($H79,Table26[],3,FALSE),"")</f>
        <v>0</v>
      </c>
      <c r="M79" s="466">
        <f>_xlfn.IFNA(VLOOKUP($H79,Table26[],4,FALSE),"")</f>
        <v>0</v>
      </c>
      <c r="N79" s="466">
        <f>_xlfn.IFNA(VLOOKUP($H79,Table26[],5,FALSE),"")</f>
        <v>0</v>
      </c>
      <c r="O79" s="467">
        <f>_xlfn.IFNA(VLOOKUP($H79,Table26[],6,FALSE),"")</f>
        <v>0</v>
      </c>
      <c r="P79" s="448"/>
      <c r="Q79" s="137"/>
    </row>
    <row r="80" spans="1:17" ht="61.2" customHeight="1" x14ac:dyDescent="0.25">
      <c r="A80" s="148"/>
      <c r="B80" s="849"/>
      <c r="C80" s="740" t="s">
        <v>3843</v>
      </c>
      <c r="D80" s="720" t="s">
        <v>4021</v>
      </c>
      <c r="E80" s="741" t="s">
        <v>3783</v>
      </c>
      <c r="F80" s="819">
        <f>_xlfn.IFNA(VLOOKUP(C80,Import_KOKU!B:E,4,FALSE),"")</f>
        <v>0</v>
      </c>
      <c r="G80" s="730">
        <v>2</v>
      </c>
      <c r="H80" s="722" t="s">
        <v>12</v>
      </c>
      <c r="I80" s="732" t="str">
        <f>_xlfn.IFNA(IF(VLOOKUP(H80,Languages!$A:$D,1,TRUE)=H80,VLOOKUP(H80,Languages!$A:$D,Summary!$C$7,TRUE),NA()),"")</f>
        <v>Kyberriskienhallinnan toimenpiteistä jaetaan tietoa soveltuville sidosryhmille.</v>
      </c>
      <c r="J80" s="591"/>
      <c r="K80" s="597">
        <f>_xlfn.IFNA(VLOOKUP($H80,Table26[],2,FALSE),"")</f>
        <v>0</v>
      </c>
      <c r="L80" s="466">
        <f>_xlfn.IFNA(VLOOKUP($H80,Table26[],3,FALSE),"")</f>
        <v>0</v>
      </c>
      <c r="M80" s="466">
        <f>_xlfn.IFNA(VLOOKUP($H80,Table26[],4,FALSE),"")</f>
        <v>0</v>
      </c>
      <c r="N80" s="466">
        <f>_xlfn.IFNA(VLOOKUP($H80,Table26[],5,FALSE),"")</f>
        <v>0</v>
      </c>
      <c r="O80" s="467">
        <f>_xlfn.IFNA(VLOOKUP($H80,Table26[],6,FALSE),"")</f>
        <v>0</v>
      </c>
      <c r="P80" s="448"/>
      <c r="Q80" s="137"/>
    </row>
    <row r="81" spans="1:17" ht="61.2" customHeight="1" x14ac:dyDescent="0.25">
      <c r="A81" s="148"/>
      <c r="B81" s="849"/>
      <c r="C81" s="740" t="s">
        <v>3843</v>
      </c>
      <c r="D81" s="720" t="s">
        <v>4021</v>
      </c>
      <c r="E81" s="741" t="s">
        <v>3783</v>
      </c>
      <c r="F81" s="819">
        <f>_xlfn.IFNA(VLOOKUP(C81,Import_KOKU!B:E,4,FALSE),"")</f>
        <v>0</v>
      </c>
      <c r="G81" s="730">
        <v>2</v>
      </c>
      <c r="H81" s="722" t="s">
        <v>315</v>
      </c>
      <c r="I81" s="732" t="str">
        <f>_xlfn.IFNA(IF(VLOOKUP(H81,Languages!$A:$D,1,TRUE)=H81,VLOOKUP(H81,Languages!$A:$D,Summary!$C$7,TRUE),NA()),"")</f>
        <v>Riskienhallinnan päätöksentekoa voidaan tarvittaessa delegoida tai korottaa ("escalate") läpi koko organisaation sellaisille henkilöille, joilla on sopivat tiedot, taidot ja valtuudet päätösten tekemiseen.</v>
      </c>
      <c r="J81" s="591"/>
      <c r="K81" s="597">
        <f>_xlfn.IFNA(VLOOKUP($H81,Table26[],2,FALSE),"")</f>
        <v>0</v>
      </c>
      <c r="L81" s="466">
        <f>_xlfn.IFNA(VLOOKUP($H81,Table26[],3,FALSE),"")</f>
        <v>0</v>
      </c>
      <c r="M81" s="466">
        <f>_xlfn.IFNA(VLOOKUP($H81,Table26[],4,FALSE),"")</f>
        <v>0</v>
      </c>
      <c r="N81" s="466">
        <f>_xlfn.IFNA(VLOOKUP($H81,Table26[],5,FALSE),"")</f>
        <v>0</v>
      </c>
      <c r="O81" s="467">
        <f>_xlfn.IFNA(VLOOKUP($H81,Table26[],6,FALSE),"")</f>
        <v>0</v>
      </c>
      <c r="P81" s="448"/>
      <c r="Q81" s="137"/>
    </row>
    <row r="82" spans="1:17" ht="61.2" customHeight="1" x14ac:dyDescent="0.25">
      <c r="A82" s="148"/>
      <c r="B82" s="849"/>
      <c r="C82" s="740" t="s">
        <v>3873</v>
      </c>
      <c r="D82" s="720" t="s">
        <v>4021</v>
      </c>
      <c r="E82" s="741" t="s">
        <v>3788</v>
      </c>
      <c r="F82" s="819">
        <f>_xlfn.IFNA(VLOOKUP(C82,Import_KOKU!B:E,4,FALSE),"")</f>
        <v>0</v>
      </c>
      <c r="G82" s="730">
        <v>3</v>
      </c>
      <c r="H82" s="723" t="s">
        <v>51</v>
      </c>
      <c r="I82" s="732" t="str">
        <f>_xlfn.IFNA(IF(VLOOKUP(H82,Languages!$A:$D,1,TRUE)=H82,VLOOKUP(H82,Languages!$A:$D,Summary!$C$7,TRUE),NA()),"")</f>
        <v xml:space="preserve">Kyberriskianalyysit päivitetään määräajoin ja määriteltyjen tilanteiden kuten järjestelmämuutosten tai ulkoisten tapahtumien yhteydessä.  </v>
      </c>
      <c r="J82" s="591"/>
      <c r="K82" s="597">
        <f>_xlfn.IFNA(VLOOKUP($H82,Table26[],2,FALSE),"")</f>
        <v>0</v>
      </c>
      <c r="L82" s="466">
        <f>_xlfn.IFNA(VLOOKUP($H82,Table26[],3,FALSE),"")</f>
        <v>0</v>
      </c>
      <c r="M82" s="466">
        <f>_xlfn.IFNA(VLOOKUP($H82,Table26[],4,FALSE),"")</f>
        <v>0</v>
      </c>
      <c r="N82" s="466">
        <f>_xlfn.IFNA(VLOOKUP($H82,Table26[],5,FALSE),"")</f>
        <v>0</v>
      </c>
      <c r="O82" s="467">
        <f>_xlfn.IFNA(VLOOKUP($H82,Table26[],6,FALSE),"")</f>
        <v>0</v>
      </c>
      <c r="P82" s="448"/>
      <c r="Q82" s="137"/>
    </row>
    <row r="83" spans="1:17" ht="61.2" customHeight="1" thickBot="1" x14ac:dyDescent="0.3">
      <c r="A83" s="148"/>
      <c r="B83" s="849"/>
      <c r="C83" s="742" t="s">
        <v>3873</v>
      </c>
      <c r="D83" s="721" t="s">
        <v>4021</v>
      </c>
      <c r="E83" s="743" t="s">
        <v>3788</v>
      </c>
      <c r="F83" s="819">
        <f>_xlfn.IFNA(VLOOKUP(C83,Import_KOKU!B:E,4,FALSE),"")</f>
        <v>0</v>
      </c>
      <c r="G83" s="730">
        <v>3</v>
      </c>
      <c r="H83" s="735" t="s">
        <v>857</v>
      </c>
      <c r="I83" s="732" t="str">
        <f>_xlfn.IFNA(IF(VLOOKUP(H83,Languages!$A:$D,1,TRUE)=H83,VLOOKUP(H83,Languages!$A:$D,Summary!$C$7,TRUE),NA()),"")</f>
        <v>Kyberturvallisuuden suojausmekanismien suunnittelun onnistumista ja niiden tosiasiallista vaikutusta kyberriskien pienenemiseen arvioidaan.</v>
      </c>
      <c r="J83" s="591"/>
      <c r="K83" s="597">
        <f>_xlfn.IFNA(VLOOKUP($H83,Table26[],2,FALSE),"")</f>
        <v>0</v>
      </c>
      <c r="L83" s="466">
        <f>_xlfn.IFNA(VLOOKUP($H83,Table26[],3,FALSE),"")</f>
        <v>0</v>
      </c>
      <c r="M83" s="466">
        <f>_xlfn.IFNA(VLOOKUP($H83,Table26[],4,FALSE),"")</f>
        <v>0</v>
      </c>
      <c r="N83" s="466">
        <f>_xlfn.IFNA(VLOOKUP($H83,Table26[],5,FALSE),"")</f>
        <v>0</v>
      </c>
      <c r="O83" s="467">
        <f>_xlfn.IFNA(VLOOKUP($H83,Table26[],6,FALSE),"")</f>
        <v>0</v>
      </c>
      <c r="P83" s="448"/>
      <c r="Q83" s="137"/>
    </row>
    <row r="84" spans="1:17" ht="61.2" customHeight="1" x14ac:dyDescent="0.25">
      <c r="A84" s="148"/>
      <c r="B84" s="849"/>
      <c r="C84" s="744" t="s">
        <v>3873</v>
      </c>
      <c r="D84" s="717" t="s">
        <v>4021</v>
      </c>
      <c r="E84" s="745" t="s">
        <v>3788</v>
      </c>
      <c r="F84" s="819">
        <f>_xlfn.IFNA(VLOOKUP(C84,Import_KOKU!B:E,4,FALSE),"")</f>
        <v>0</v>
      </c>
      <c r="G84" s="730">
        <v>3</v>
      </c>
      <c r="H84" s="724" t="s">
        <v>865</v>
      </c>
      <c r="I84" s="736" t="str">
        <f>_xlfn.IFNA(IF(VLOOKUP(H84,Languages!$A:$D,1,TRUE)=H84,VLOOKUP(H84,Languages!$A:$D,Summary!$C$7,TRUE),NA()),"")</f>
        <v>RISK-osion toiminnan vaikuttavuutta arvioidaan ja seurataan.</v>
      </c>
      <c r="J84" s="591"/>
      <c r="K84" s="597">
        <f>_xlfn.IFNA(VLOOKUP($H84,Table26[],2,FALSE),"")</f>
        <v>0</v>
      </c>
      <c r="L84" s="466">
        <f>_xlfn.IFNA(VLOOKUP($H84,Table26[],3,FALSE),"")</f>
        <v>0</v>
      </c>
      <c r="M84" s="466">
        <f>_xlfn.IFNA(VLOOKUP($H84,Table26[],4,FALSE),"")</f>
        <v>0</v>
      </c>
      <c r="N84" s="466">
        <f>_xlfn.IFNA(VLOOKUP($H84,Table26[],5,FALSE),"")</f>
        <v>0</v>
      </c>
      <c r="O84" s="467">
        <f>_xlfn.IFNA(VLOOKUP($H84,Table26[],6,FALSE),"")</f>
        <v>0</v>
      </c>
      <c r="P84" s="448"/>
      <c r="Q84" s="137"/>
    </row>
    <row r="85" spans="1:17" ht="61.2" customHeight="1" thickBot="1" x14ac:dyDescent="0.3">
      <c r="A85" s="148"/>
      <c r="B85" s="849"/>
      <c r="C85" s="746" t="s">
        <v>3844</v>
      </c>
      <c r="D85" s="718" t="s">
        <v>4021</v>
      </c>
      <c r="E85" s="747" t="s">
        <v>3787</v>
      </c>
      <c r="F85" s="819">
        <f>_xlfn.IFNA(VLOOKUP(C85,Import_KOKU!B:E,4,FALSE),"")</f>
        <v>0</v>
      </c>
      <c r="G85" s="730">
        <v>2</v>
      </c>
      <c r="H85" s="725" t="s">
        <v>47</v>
      </c>
      <c r="I85" s="736" t="str">
        <f>_xlfn.IFNA(IF(VLOOKUP(H85,Languages!$A:$D,1,TRUE)=H85,VLOOKUP(H85,Languages!$A:$D,Summary!$C$7,TRUE),NA()),"")</f>
        <v>Organisaation sidosryhmät soveltuvista operatiivisen toiminnan ja liiketoiminnan yksiköistä osallistuvat korkeamman prioriteetin kyberriskien analysointiin.</v>
      </c>
      <c r="J85" s="591"/>
      <c r="K85" s="597">
        <f>_xlfn.IFNA(VLOOKUP($H85,Table26[],2,FALSE),"")</f>
        <v>0</v>
      </c>
      <c r="L85" s="466">
        <f>_xlfn.IFNA(VLOOKUP($H85,Table26[],3,FALSE),"")</f>
        <v>0</v>
      </c>
      <c r="M85" s="466">
        <f>_xlfn.IFNA(VLOOKUP($H85,Table26[],4,FALSE),"")</f>
        <v>0</v>
      </c>
      <c r="N85" s="466">
        <f>_xlfn.IFNA(VLOOKUP($H85,Table26[],5,FALSE),"")</f>
        <v>0</v>
      </c>
      <c r="O85" s="467">
        <f>_xlfn.IFNA(VLOOKUP($H85,Table26[],6,FALSE),"")</f>
        <v>0</v>
      </c>
      <c r="P85" s="448"/>
      <c r="Q85" s="137"/>
    </row>
    <row r="86" spans="1:17" ht="61.2" customHeight="1" x14ac:dyDescent="0.25">
      <c r="A86" s="148"/>
      <c r="B86" s="849"/>
      <c r="C86" s="748" t="s">
        <v>3844</v>
      </c>
      <c r="D86" s="717" t="s">
        <v>4021</v>
      </c>
      <c r="E86" s="745" t="s">
        <v>3787</v>
      </c>
      <c r="F86" s="819">
        <f>_xlfn.IFNA(VLOOKUP(C86,Import_KOKU!B:E,4,FALSE),"")</f>
        <v>0</v>
      </c>
      <c r="G86" s="730">
        <v>3</v>
      </c>
      <c r="H86" s="726" t="s">
        <v>858</v>
      </c>
      <c r="I86" s="736" t="str">
        <f>_xlfn.IFNA(IF(VLOOKUP(H86,Languages!$A:$D,1,TRUE)=H86,VLOOKUP(H86,Languages!$A:$D,Summary!$C$7,TRUE),NA()),"")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J86" s="591"/>
      <c r="K86" s="597">
        <f>_xlfn.IFNA(VLOOKUP($H86,Table26[],2,FALSE),"")</f>
        <v>0</v>
      </c>
      <c r="L86" s="466">
        <f>_xlfn.IFNA(VLOOKUP($H86,Table26[],3,FALSE),"")</f>
        <v>0</v>
      </c>
      <c r="M86" s="466">
        <f>_xlfn.IFNA(VLOOKUP($H86,Table26[],4,FALSE),"")</f>
        <v>0</v>
      </c>
      <c r="N86" s="466">
        <f>_xlfn.IFNA(VLOOKUP($H86,Table26[],5,FALSE),"")</f>
        <v>0</v>
      </c>
      <c r="O86" s="467">
        <f>_xlfn.IFNA(VLOOKUP($H86,Table26[],6,FALSE),"")</f>
        <v>0</v>
      </c>
      <c r="P86" s="448"/>
      <c r="Q86" s="137"/>
    </row>
    <row r="87" spans="1:17" ht="61.2" customHeight="1" x14ac:dyDescent="0.25">
      <c r="A87" s="148"/>
      <c r="B87" s="849"/>
      <c r="C87" s="749" t="s">
        <v>3844</v>
      </c>
      <c r="D87" s="750" t="s">
        <v>4021</v>
      </c>
      <c r="E87" s="751" t="s">
        <v>3787</v>
      </c>
      <c r="F87" s="819">
        <f>_xlfn.IFNA(VLOOKUP(C87,Import_KOKU!B:E,4,FALSE),"")</f>
        <v>0</v>
      </c>
      <c r="G87" s="730">
        <v>3</v>
      </c>
      <c r="H87" s="727" t="s">
        <v>859</v>
      </c>
      <c r="I87" s="732" t="str">
        <f>_xlfn.IFNA(IF(VLOOKUP(H87,Languages!$A:$D,1,TRUE)=H87,VLOOKUP(H87,Languages!$A:$D,Summary!$C$7,TRUE),NA()),"")</f>
        <v>Yritysjohto tarkastaa riskeihin reagoimisen keinot (kuten riskin pienentäminen, hyväksyminen, välttäminen tai siirtäminen) aika ajoin varmistuakseen niiden soveltuvuudesta.</v>
      </c>
      <c r="J87" s="591"/>
      <c r="K87" s="597">
        <f>_xlfn.IFNA(VLOOKUP($H87,Table26[],2,FALSE),"")</f>
        <v>0</v>
      </c>
      <c r="L87" s="466">
        <f>_xlfn.IFNA(VLOOKUP($H87,Table26[],3,FALSE),"")</f>
        <v>0</v>
      </c>
      <c r="M87" s="466">
        <f>_xlfn.IFNA(VLOOKUP($H87,Table26[],4,FALSE),"")</f>
        <v>0</v>
      </c>
      <c r="N87" s="466">
        <f>_xlfn.IFNA(VLOOKUP($H87,Table26[],5,FALSE),"")</f>
        <v>0</v>
      </c>
      <c r="O87" s="467">
        <f>_xlfn.IFNA(VLOOKUP($H87,Table26[],6,FALSE),"")</f>
        <v>0</v>
      </c>
      <c r="P87" s="448"/>
      <c r="Q87" s="137"/>
    </row>
    <row r="88" spans="1:17" ht="61.2" customHeight="1" x14ac:dyDescent="0.25">
      <c r="A88" s="148"/>
      <c r="B88" s="849"/>
      <c r="C88" s="749" t="s">
        <v>3844</v>
      </c>
      <c r="D88" s="750" t="s">
        <v>4021</v>
      </c>
      <c r="E88" s="751" t="s">
        <v>3787</v>
      </c>
      <c r="F88" s="819">
        <f>_xlfn.IFNA(VLOOKUP(C88,Import_KOKU!B:E,4,FALSE),"")</f>
        <v>0</v>
      </c>
      <c r="G88" s="730">
        <v>3</v>
      </c>
      <c r="H88" s="727" t="s">
        <v>316</v>
      </c>
      <c r="I88" s="732" t="str">
        <f>_xlfn.IFNA(IF(VLOOKUP(H88,Languages!$A:$D,1,TRUE)=H88,VLOOKUP(H88,Languages!$A:$D,Summary!$C$7,TRUE),NA()),"")</f>
        <v>Tehdyt riskienhallintapäätökset käydään läpi aika ajoin, jotta varmistutaan siitä, että ne ovat pysyneet relevantteina ja pätevinä.</v>
      </c>
      <c r="J88" s="591"/>
      <c r="K88" s="597">
        <f>_xlfn.IFNA(VLOOKUP($H88,Table26[],2,FALSE),"")</f>
        <v>0</v>
      </c>
      <c r="L88" s="466">
        <f>_xlfn.IFNA(VLOOKUP($H88,Table26[],3,FALSE),"")</f>
        <v>0</v>
      </c>
      <c r="M88" s="466">
        <f>_xlfn.IFNA(VLOOKUP($H88,Table26[],4,FALSE),"")</f>
        <v>0</v>
      </c>
      <c r="N88" s="466">
        <f>_xlfn.IFNA(VLOOKUP($H88,Table26[],5,FALSE),"")</f>
        <v>0</v>
      </c>
      <c r="O88" s="467">
        <f>_xlfn.IFNA(VLOOKUP($H88,Table26[],6,FALSE),"")</f>
        <v>0</v>
      </c>
      <c r="P88" s="448"/>
      <c r="Q88" s="137"/>
    </row>
    <row r="89" spans="1:17" ht="61.2" customHeight="1" x14ac:dyDescent="0.25">
      <c r="A89" s="148"/>
      <c r="B89" s="849"/>
      <c r="C89" s="749" t="s">
        <v>4022</v>
      </c>
      <c r="D89" s="750" t="s">
        <v>4021</v>
      </c>
      <c r="E89" s="751" t="s">
        <v>3789</v>
      </c>
      <c r="F89" s="819">
        <f>_xlfn.IFNA(VLOOKUP(C89,Import_KOKU!B:E,4,FALSE),"")</f>
        <v>0</v>
      </c>
      <c r="G89" s="730">
        <v>3</v>
      </c>
      <c r="H89" s="727" t="s">
        <v>857</v>
      </c>
      <c r="I89" s="732" t="str">
        <f>_xlfn.IFNA(IF(VLOOKUP(H89,Languages!$A:$D,1,TRUE)=H89,VLOOKUP(H89,Languages!$A:$D,Summary!$C$7,TRUE),NA()),"")</f>
        <v>Kyberturvallisuuden suojausmekanismien suunnittelun onnistumista ja niiden tosiasiallista vaikutusta kyberriskien pienenemiseen arvioidaan.</v>
      </c>
      <c r="J89" s="591"/>
      <c r="K89" s="597">
        <f>_xlfn.IFNA(VLOOKUP($H89,Table26[],2,FALSE),"")</f>
        <v>0</v>
      </c>
      <c r="L89" s="466">
        <f>_xlfn.IFNA(VLOOKUP($H89,Table26[],3,FALSE),"")</f>
        <v>0</v>
      </c>
      <c r="M89" s="466">
        <f>_xlfn.IFNA(VLOOKUP($H89,Table26[],4,FALSE),"")</f>
        <v>0</v>
      </c>
      <c r="N89" s="466">
        <f>_xlfn.IFNA(VLOOKUP($H89,Table26[],5,FALSE),"")</f>
        <v>0</v>
      </c>
      <c r="O89" s="467">
        <f>_xlfn.IFNA(VLOOKUP($H89,Table26[],6,FALSE),"")</f>
        <v>0</v>
      </c>
      <c r="P89" s="448"/>
      <c r="Q89" s="137"/>
    </row>
    <row r="90" spans="1:17" ht="61.2" customHeight="1" x14ac:dyDescent="0.25">
      <c r="A90" s="148"/>
      <c r="B90" s="849"/>
      <c r="C90" s="749" t="s">
        <v>4022</v>
      </c>
      <c r="D90" s="750" t="s">
        <v>4021</v>
      </c>
      <c r="E90" s="751" t="s">
        <v>3789</v>
      </c>
      <c r="F90" s="819">
        <f>_xlfn.IFNA(VLOOKUP(C90,Import_KOKU!B:E,4,FALSE),"")</f>
        <v>0</v>
      </c>
      <c r="G90" s="730">
        <v>3</v>
      </c>
      <c r="H90" s="727" t="s">
        <v>859</v>
      </c>
      <c r="I90" s="732" t="str">
        <f>_xlfn.IFNA(IF(VLOOKUP(H90,Languages!$A:$D,1,TRUE)=H90,VLOOKUP(H90,Languages!$A:$D,Summary!$C$7,TRUE),NA()),"")</f>
        <v>Yritysjohto tarkastaa riskeihin reagoimisen keinot (kuten riskin pienentäminen, hyväksyminen, välttäminen tai siirtäminen) aika ajoin varmistuakseen niiden soveltuvuudesta.</v>
      </c>
      <c r="J90" s="591"/>
      <c r="K90" s="597">
        <f>_xlfn.IFNA(VLOOKUP($H90,Table26[],2,FALSE),"")</f>
        <v>0</v>
      </c>
      <c r="L90" s="466">
        <f>_xlfn.IFNA(VLOOKUP($H90,Table26[],3,FALSE),"")</f>
        <v>0</v>
      </c>
      <c r="M90" s="466">
        <f>_xlfn.IFNA(VLOOKUP($H90,Table26[],4,FALSE),"")</f>
        <v>0</v>
      </c>
      <c r="N90" s="466">
        <f>_xlfn.IFNA(VLOOKUP($H90,Table26[],5,FALSE),"")</f>
        <v>0</v>
      </c>
      <c r="O90" s="467">
        <f>_xlfn.IFNA(VLOOKUP($H90,Table26[],6,FALSE),"")</f>
        <v>0</v>
      </c>
      <c r="P90" s="448"/>
      <c r="Q90" s="137"/>
    </row>
    <row r="91" spans="1:17" ht="61.2" customHeight="1" x14ac:dyDescent="0.25">
      <c r="A91" s="148"/>
      <c r="B91" s="849"/>
      <c r="C91" s="749" t="s">
        <v>4023</v>
      </c>
      <c r="D91" s="750" t="s">
        <v>4021</v>
      </c>
      <c r="E91" s="751" t="s">
        <v>3785</v>
      </c>
      <c r="F91" s="819">
        <f>_xlfn.IFNA(VLOOKUP(C91,Import_KOKU!B:E,4,FALSE),"")</f>
        <v>0</v>
      </c>
      <c r="G91" s="730">
        <v>2</v>
      </c>
      <c r="H91" s="727" t="s">
        <v>14</v>
      </c>
      <c r="I91" s="732" t="str">
        <f>_xlfn.IFNA(IF(VLOOKUP(H91,Languages!$A:$D,1,TRUE)=H91,VLOOKUP(H91,Languages!$A:$D,Summary!$C$7,TRUE),NA()),"")</f>
        <v>Kyberriskienhallintaa varten on määritetty hallintamalli (ref. "governance"), jota ylläpidetään säännöllisesti. Hallintamalliin kuuluvat mm. riskienhallinnan vastuut, velvollisuudet ja päätöksentekorakenteet.</v>
      </c>
      <c r="J91" s="591"/>
      <c r="K91" s="597">
        <f>_xlfn.IFNA(VLOOKUP($H91,Table26[],2,FALSE),"")</f>
        <v>0</v>
      </c>
      <c r="L91" s="466">
        <f>_xlfn.IFNA(VLOOKUP($H91,Table26[],3,FALSE),"")</f>
        <v>0</v>
      </c>
      <c r="M91" s="466">
        <f>_xlfn.IFNA(VLOOKUP($H91,Table26[],4,FALSE),"")</f>
        <v>0</v>
      </c>
      <c r="N91" s="466">
        <f>_xlfn.IFNA(VLOOKUP($H91,Table26[],5,FALSE),"")</f>
        <v>0</v>
      </c>
      <c r="O91" s="467">
        <f>_xlfn.IFNA(VLOOKUP($H91,Table26[],6,FALSE),"")</f>
        <v>0</v>
      </c>
      <c r="P91" s="448"/>
      <c r="Q91" s="137"/>
    </row>
    <row r="92" spans="1:17" ht="61.2" customHeight="1" x14ac:dyDescent="0.25">
      <c r="A92" s="148"/>
      <c r="B92" s="849"/>
      <c r="C92" s="749" t="s">
        <v>3859</v>
      </c>
      <c r="D92" s="750" t="s">
        <v>4024</v>
      </c>
      <c r="E92" s="751" t="s">
        <v>3760</v>
      </c>
      <c r="F92" s="819">
        <f>_xlfn.IFNA(VLOOKUP(C92,Import_KOKU!B:E,4,FALSE),"")</f>
        <v>0</v>
      </c>
      <c r="G92" s="730">
        <v>2</v>
      </c>
      <c r="H92" s="727" t="s">
        <v>201</v>
      </c>
      <c r="I92" s="732" t="str">
        <f>_xlfn.IFNA(IF(VLOOKUP(H92,Languages!$A:$D,1,TRUE)=H92,VLOOKUP(H92,Languages!$A:$D,Summary!$C$7,TRUE),NA()),"")</f>
        <v>Kyberpoikkeamiin reagoidaan määriteltyjen suunnitelmien ja menettelytapojen mukaisesti.</v>
      </c>
      <c r="J92" s="591"/>
      <c r="K92" s="597">
        <f>_xlfn.IFNA(VLOOKUP($H92,Table26[],2,FALSE),"")</f>
        <v>0</v>
      </c>
      <c r="L92" s="466">
        <f>_xlfn.IFNA(VLOOKUP($H92,Table26[],3,FALSE),"")</f>
        <v>0</v>
      </c>
      <c r="M92" s="466">
        <f>_xlfn.IFNA(VLOOKUP($H92,Table26[],4,FALSE),"")</f>
        <v>0</v>
      </c>
      <c r="N92" s="466">
        <f>_xlfn.IFNA(VLOOKUP($H92,Table26[],5,FALSE),"")</f>
        <v>0</v>
      </c>
      <c r="O92" s="467">
        <f>_xlfn.IFNA(VLOOKUP($H92,Table26[],6,FALSE),"")</f>
        <v>0</v>
      </c>
      <c r="P92" s="448"/>
      <c r="Q92" s="137"/>
    </row>
    <row r="93" spans="1:17" ht="61.2" customHeight="1" x14ac:dyDescent="0.25">
      <c r="A93" s="148"/>
      <c r="B93" s="849"/>
      <c r="C93" s="749" t="s">
        <v>3858</v>
      </c>
      <c r="D93" s="750" t="s">
        <v>4024</v>
      </c>
      <c r="E93" s="751" t="s">
        <v>3759</v>
      </c>
      <c r="F93" s="819">
        <f>_xlfn.IFNA(VLOOKUP(C93,Import_KOKU!B:E,4,FALSE),"")</f>
        <v>0</v>
      </c>
      <c r="G93" s="730">
        <v>2</v>
      </c>
      <c r="H93" s="727" t="s">
        <v>200</v>
      </c>
      <c r="I93" s="732" t="str">
        <f>_xlfn.IFNA(IF(VLOOKUP(H93,Languages!$A:$D,1,TRUE)=H93,VLOOKUP(H93,Languages!$A:$D,Summary!$C$7,TRUE),NA()),"")</f>
        <v>Kyberpoikkeamiin reagoimisen varalle on luotu suunnitelma, jota pidetään yllä ja joka kattaa koko poikkeamanhallinnan elinkaaren.</v>
      </c>
      <c r="J93" s="591"/>
      <c r="K93" s="597">
        <f>_xlfn.IFNA(VLOOKUP($H93,Table26[],2,FALSE),"")</f>
        <v>0</v>
      </c>
      <c r="L93" s="466">
        <f>_xlfn.IFNA(VLOOKUP($H93,Table26[],3,FALSE),"")</f>
        <v>0</v>
      </c>
      <c r="M93" s="466">
        <f>_xlfn.IFNA(VLOOKUP($H93,Table26[],4,FALSE),"")</f>
        <v>0</v>
      </c>
      <c r="N93" s="466">
        <f>_xlfn.IFNA(VLOOKUP($H93,Table26[],5,FALSE),"")</f>
        <v>0</v>
      </c>
      <c r="O93" s="467">
        <f>_xlfn.IFNA(VLOOKUP($H93,Table26[],6,FALSE),"")</f>
        <v>0</v>
      </c>
      <c r="P93" s="448"/>
      <c r="Q93" s="137"/>
    </row>
    <row r="94" spans="1:17" ht="61.2" customHeight="1" x14ac:dyDescent="0.25">
      <c r="A94" s="148"/>
      <c r="B94" s="849"/>
      <c r="C94" s="749" t="s">
        <v>3863</v>
      </c>
      <c r="D94" s="750" t="s">
        <v>4024</v>
      </c>
      <c r="E94" s="751" t="s">
        <v>3768</v>
      </c>
      <c r="F94" s="819">
        <f>_xlfn.IFNA(VLOOKUP(C94,Import_KOKU!B:E,4,FALSE),"")</f>
        <v>0</v>
      </c>
      <c r="G94" s="730">
        <v>1</v>
      </c>
      <c r="H94" s="727" t="s">
        <v>207</v>
      </c>
      <c r="I94" s="732" t="str">
        <f>_xlfn.IFNA(IF(VLOOKUP(H94,Languages!$A:$D,1,TRUE)=H94,VLOOKUP(H94,Languages!$A:$D,Summary!$C$7,TRUE),NA()),"")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J94" s="591"/>
      <c r="K94" s="597">
        <f>_xlfn.IFNA(VLOOKUP($H94,Table26[],2,FALSE),"")</f>
        <v>0</v>
      </c>
      <c r="L94" s="466">
        <f>_xlfn.IFNA(VLOOKUP($H94,Table26[],3,FALSE),"")</f>
        <v>0</v>
      </c>
      <c r="M94" s="466">
        <f>_xlfn.IFNA(VLOOKUP($H94,Table26[],4,FALSE),"")</f>
        <v>0</v>
      </c>
      <c r="N94" s="466">
        <f>_xlfn.IFNA(VLOOKUP($H94,Table26[],5,FALSE),"")</f>
        <v>0</v>
      </c>
      <c r="O94" s="467">
        <f>_xlfn.IFNA(VLOOKUP($H94,Table26[],6,FALSE),"")</f>
        <v>0</v>
      </c>
      <c r="P94" s="448"/>
      <c r="Q94" s="137"/>
    </row>
    <row r="95" spans="1:17" ht="61.2" customHeight="1" x14ac:dyDescent="0.25">
      <c r="A95" s="148"/>
      <c r="B95" s="849"/>
      <c r="C95" s="749" t="s">
        <v>3863</v>
      </c>
      <c r="D95" s="750" t="s">
        <v>4024</v>
      </c>
      <c r="E95" s="751" t="s">
        <v>3768</v>
      </c>
      <c r="F95" s="819">
        <f>_xlfn.IFNA(VLOOKUP(C95,Import_KOKU!B:E,4,FALSE),"")</f>
        <v>0</v>
      </c>
      <c r="G95" s="730">
        <v>2</v>
      </c>
      <c r="H95" s="727" t="s">
        <v>212</v>
      </c>
      <c r="I95" s="732" t="str">
        <f>_xlfn.IFNA(IF(VLOOKUP(H95,Languages!$A:$D,1,TRUE)=H95,VLOOKUP(H95,Languages!$A:$D,Summary!$C$7,TRUE),NA()),"")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J95" s="591"/>
      <c r="K95" s="597">
        <f>_xlfn.IFNA(VLOOKUP($H95,Table26[],2,FALSE),"")</f>
        <v>0</v>
      </c>
      <c r="L95" s="466">
        <f>_xlfn.IFNA(VLOOKUP($H95,Table26[],3,FALSE),"")</f>
        <v>0</v>
      </c>
      <c r="M95" s="466">
        <f>_xlfn.IFNA(VLOOKUP($H95,Table26[],4,FALSE),"")</f>
        <v>0</v>
      </c>
      <c r="N95" s="466">
        <f>_xlfn.IFNA(VLOOKUP($H95,Table26[],5,FALSE),"")</f>
        <v>0</v>
      </c>
      <c r="O95" s="467">
        <f>_xlfn.IFNA(VLOOKUP($H95,Table26[],6,FALSE),"")</f>
        <v>0</v>
      </c>
      <c r="P95" s="448"/>
      <c r="Q95" s="137"/>
    </row>
    <row r="96" spans="1:17" ht="61.2" customHeight="1" x14ac:dyDescent="0.25">
      <c r="A96" s="148"/>
      <c r="B96" s="849"/>
      <c r="C96" s="749" t="s">
        <v>3863</v>
      </c>
      <c r="D96" s="750" t="s">
        <v>4024</v>
      </c>
      <c r="E96" s="751" t="s">
        <v>3768</v>
      </c>
      <c r="F96" s="819">
        <f>_xlfn.IFNA(VLOOKUP(C96,Import_KOKU!B:E,4,FALSE),"")</f>
        <v>0</v>
      </c>
      <c r="G96" s="730">
        <v>2</v>
      </c>
      <c r="H96" s="727" t="s">
        <v>877</v>
      </c>
      <c r="I96" s="732" t="str">
        <f>_xlfn.IFNA(IF(VLOOKUP(H96,Languages!$A:$D,1,TRUE)=H96,VLOOKUP(H96,Languages!$A:$D,Summary!$C$7,TRUE),NA()),"")</f>
        <v>Jatkuvuussuunnitelman käyttöönottamisen kriteerit kyberpoikkeamatilanteissa on määritetty ja viestitty poikkeamien käsittelystä ja valmiussuunnitelmista vastuussa oleville työntekijöille.</v>
      </c>
      <c r="J96" s="591"/>
      <c r="K96" s="597">
        <f>_xlfn.IFNA(VLOOKUP($H96,Table26[],2,FALSE),"")</f>
        <v>0</v>
      </c>
      <c r="L96" s="466">
        <f>_xlfn.IFNA(VLOOKUP($H96,Table26[],3,FALSE),"")</f>
        <v>0</v>
      </c>
      <c r="M96" s="466">
        <f>_xlfn.IFNA(VLOOKUP($H96,Table26[],4,FALSE),"")</f>
        <v>0</v>
      </c>
      <c r="N96" s="466">
        <f>_xlfn.IFNA(VLOOKUP($H96,Table26[],5,FALSE),"")</f>
        <v>0</v>
      </c>
      <c r="O96" s="467">
        <f>_xlfn.IFNA(VLOOKUP($H96,Table26[],6,FALSE),"")</f>
        <v>0</v>
      </c>
      <c r="P96" s="448"/>
      <c r="Q96" s="137"/>
    </row>
    <row r="97" spans="1:17" ht="61.2" customHeight="1" x14ac:dyDescent="0.25">
      <c r="A97" s="148"/>
      <c r="B97" s="849"/>
      <c r="C97" s="749" t="s">
        <v>4025</v>
      </c>
      <c r="D97" s="750" t="s">
        <v>4024</v>
      </c>
      <c r="E97" s="751" t="s">
        <v>3800</v>
      </c>
      <c r="F97" s="819">
        <f>_xlfn.IFNA(VLOOKUP(C97,Import_KOKU!B:E,4,FALSE),"")</f>
        <v>0</v>
      </c>
      <c r="G97" s="730" t="s">
        <v>1537</v>
      </c>
      <c r="H97" s="727" t="s">
        <v>3739</v>
      </c>
      <c r="I97" s="732" t="str">
        <f>_xlfn.IFNA(IF(VLOOKUP(H97,Languages!$A:$D,1,TRUE)=H97,VLOOKUP(H97,Languages!$A:$D,Summary!$C$7,TRUE),NA()),"")</f>
        <v/>
      </c>
      <c r="J97" s="591"/>
      <c r="K97" s="597" t="str">
        <f>_xlfn.IFNA(VLOOKUP($H97,Table26[],2,FALSE),"")</f>
        <v/>
      </c>
      <c r="L97" s="466" t="str">
        <f>_xlfn.IFNA(VLOOKUP($H97,Table26[],3,FALSE),"")</f>
        <v/>
      </c>
      <c r="M97" s="466" t="str">
        <f>_xlfn.IFNA(VLOOKUP($H97,Table26[],4,FALSE),"")</f>
        <v/>
      </c>
      <c r="N97" s="466" t="str">
        <f>_xlfn.IFNA(VLOOKUP($H97,Table26[],5,FALSE),"")</f>
        <v/>
      </c>
      <c r="O97" s="467" t="str">
        <f>_xlfn.IFNA(VLOOKUP($H97,Table26[],6,FALSE),"")</f>
        <v/>
      </c>
      <c r="P97" s="448"/>
      <c r="Q97" s="137"/>
    </row>
    <row r="98" spans="1:17" ht="61.2" customHeight="1" x14ac:dyDescent="0.25">
      <c r="A98" s="148"/>
      <c r="B98" s="849"/>
      <c r="C98" s="749" t="s">
        <v>4026</v>
      </c>
      <c r="D98" s="750" t="s">
        <v>4024</v>
      </c>
      <c r="E98" s="751" t="s">
        <v>3771</v>
      </c>
      <c r="F98" s="819">
        <f>_xlfn.IFNA(VLOOKUP(C98,Import_KOKU!B:E,4,FALSE),"")</f>
        <v>0</v>
      </c>
      <c r="G98" s="730">
        <v>2</v>
      </c>
      <c r="H98" s="727" t="s">
        <v>212</v>
      </c>
      <c r="I98" s="732" t="str">
        <f>_xlfn.IFNA(IF(VLOOKUP(H98,Languages!$A:$D,1,TRUE)=H98,VLOOKUP(H98,Languages!$A:$D,Summary!$C$7,TRUE),NA()),"")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J98" s="591"/>
      <c r="K98" s="597">
        <f>_xlfn.IFNA(VLOOKUP($H98,Table26[],2,FALSE),"")</f>
        <v>0</v>
      </c>
      <c r="L98" s="466">
        <f>_xlfn.IFNA(VLOOKUP($H98,Table26[],3,FALSE),"")</f>
        <v>0</v>
      </c>
      <c r="M98" s="466">
        <f>_xlfn.IFNA(VLOOKUP($H98,Table26[],4,FALSE),"")</f>
        <v>0</v>
      </c>
      <c r="N98" s="466">
        <f>_xlfn.IFNA(VLOOKUP($H98,Table26[],5,FALSE),"")</f>
        <v>0</v>
      </c>
      <c r="O98" s="467">
        <f>_xlfn.IFNA(VLOOKUP($H98,Table26[],6,FALSE),"")</f>
        <v>0</v>
      </c>
      <c r="P98" s="448"/>
      <c r="Q98" s="137"/>
    </row>
    <row r="99" spans="1:17" ht="61.2" customHeight="1" x14ac:dyDescent="0.25">
      <c r="A99" s="148"/>
      <c r="B99" s="849"/>
      <c r="C99" s="749" t="s">
        <v>3840</v>
      </c>
      <c r="D99" s="750" t="s">
        <v>4024</v>
      </c>
      <c r="E99" s="751" t="s">
        <v>3770</v>
      </c>
      <c r="F99" s="819">
        <f>_xlfn.IFNA(VLOOKUP(C99,Import_KOKU!B:E,4,FALSE),"")</f>
        <v>0</v>
      </c>
      <c r="G99" s="730">
        <v>2</v>
      </c>
      <c r="H99" s="727" t="s">
        <v>211</v>
      </c>
      <c r="I99" s="732" t="str">
        <f>_xlfn.IFNA(IF(VLOOKUP(H99,Languages!$A:$D,1,TRUE)=H99,VLOOKUP(H99,Languages!$A:$D,Summary!$C$7,TRUE),NA()),"")</f>
        <v>Jatkuvuussuunnitelmissa on tunnistettu ja dokumentoitu ne laitteet, ohjelmistot ja tietovarannot sekä toiminnat, jotka minimissään tarvitaan toiminnon toiminnan ylläpitämiseksi.</v>
      </c>
      <c r="J99" s="591"/>
      <c r="K99" s="597">
        <f>_xlfn.IFNA(VLOOKUP($H99,Table26[],2,FALSE),"")</f>
        <v>0</v>
      </c>
      <c r="L99" s="466">
        <f>_xlfn.IFNA(VLOOKUP($H99,Table26[],3,FALSE),"")</f>
        <v>0</v>
      </c>
      <c r="M99" s="466">
        <f>_xlfn.IFNA(VLOOKUP($H99,Table26[],4,FALSE),"")</f>
        <v>0</v>
      </c>
      <c r="N99" s="466">
        <f>_xlfn.IFNA(VLOOKUP($H99,Table26[],5,FALSE),"")</f>
        <v>0</v>
      </c>
      <c r="O99" s="467">
        <f>_xlfn.IFNA(VLOOKUP($H99,Table26[],6,FALSE),"")</f>
        <v>0</v>
      </c>
      <c r="P99" s="448"/>
      <c r="Q99" s="137"/>
    </row>
    <row r="100" spans="1:17" ht="61.2" customHeight="1" x14ac:dyDescent="0.25">
      <c r="A100" s="148"/>
      <c r="B100" s="849"/>
      <c r="C100" s="749" t="s">
        <v>3840</v>
      </c>
      <c r="D100" s="750" t="s">
        <v>4024</v>
      </c>
      <c r="E100" s="751" t="s">
        <v>3770</v>
      </c>
      <c r="F100" s="819">
        <f>_xlfn.IFNA(VLOOKUP(C100,Import_KOKU!B:E,4,FALSE),"")</f>
        <v>0</v>
      </c>
      <c r="G100" s="730">
        <v>3</v>
      </c>
      <c r="H100" s="727" t="s">
        <v>317</v>
      </c>
      <c r="I100" s="732" t="str">
        <f>_xlfn.IFNA(IF(VLOOKUP(H100,Languages!$A:$D,1,TRUE)=H100,VLOOKUP(H100,Languages!$A:$D,Summary!$C$7,TRUE),NA()),"")</f>
        <v>Riskienhallintaprosessissa ja -päätöksenteossa otetaan huomioon resurssit (data, prosessit, järjestelmät, laitteet ja toimitusketju), kriittinen ajanjakso ja seurannaisvaikutukset [kts. CRITICAL-1b-h].</v>
      </c>
      <c r="J100" s="591"/>
      <c r="K100" s="597">
        <f>_xlfn.IFNA(VLOOKUP($H100,Table26[],2,FALSE),"")</f>
        <v>0</v>
      </c>
      <c r="L100" s="466">
        <f>_xlfn.IFNA(VLOOKUP($H100,Table26[],3,FALSE),"")</f>
        <v>0</v>
      </c>
      <c r="M100" s="466">
        <f>_xlfn.IFNA(VLOOKUP($H100,Table26[],4,FALSE),"")</f>
        <v>0</v>
      </c>
      <c r="N100" s="466">
        <f>_xlfn.IFNA(VLOOKUP($H100,Table26[],5,FALSE),"")</f>
        <v>0</v>
      </c>
      <c r="O100" s="467">
        <f>_xlfn.IFNA(VLOOKUP($H100,Table26[],6,FALSE),"")</f>
        <v>0</v>
      </c>
      <c r="P100" s="448"/>
      <c r="Q100" s="137"/>
    </row>
    <row r="101" spans="1:17" ht="61.2" customHeight="1" x14ac:dyDescent="0.25">
      <c r="A101" s="148"/>
      <c r="B101" s="849"/>
      <c r="C101" s="749" t="s">
        <v>3840</v>
      </c>
      <c r="D101" s="750" t="s">
        <v>4024</v>
      </c>
      <c r="E101" s="751" t="s">
        <v>3770</v>
      </c>
      <c r="F101" s="819">
        <f>_xlfn.IFNA(VLOOKUP(C101,Import_KOKU!B:E,4,FALSE),"")</f>
        <v>0</v>
      </c>
      <c r="G101" s="730">
        <v>2</v>
      </c>
      <c r="H101" s="727" t="s">
        <v>305</v>
      </c>
      <c r="I101" s="732" t="str">
        <f>_xlfn.IFNA(IF(VLOOKUP(H101,Languages!$A:$D,1,TRUE)=H101,VLOOKUP(H101,Languages!$A:$D,Summary!$C$7,TRUE),NA()),"")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J101" s="591"/>
      <c r="K101" s="597">
        <f>_xlfn.IFNA(VLOOKUP($H101,Table26[],2,FALSE),"")</f>
        <v>0</v>
      </c>
      <c r="L101" s="466">
        <f>_xlfn.IFNA(VLOOKUP($H101,Table26[],3,FALSE),"")</f>
        <v>0</v>
      </c>
      <c r="M101" s="466">
        <f>_xlfn.IFNA(VLOOKUP($H101,Table26[],4,FALSE),"")</f>
        <v>0</v>
      </c>
      <c r="N101" s="466">
        <f>_xlfn.IFNA(VLOOKUP($H101,Table26[],5,FALSE),"")</f>
        <v>0</v>
      </c>
      <c r="O101" s="467">
        <f>_xlfn.IFNA(VLOOKUP($H101,Table26[],6,FALSE),"")</f>
        <v>0</v>
      </c>
      <c r="P101" s="448"/>
      <c r="Q101" s="137"/>
    </row>
    <row r="102" spans="1:17" ht="61.2" customHeight="1" x14ac:dyDescent="0.25">
      <c r="A102" s="148"/>
      <c r="B102" s="849"/>
      <c r="C102" s="749" t="s">
        <v>3880</v>
      </c>
      <c r="D102" s="750" t="s">
        <v>4024</v>
      </c>
      <c r="E102" s="751" t="s">
        <v>3797</v>
      </c>
      <c r="F102" s="819">
        <f>_xlfn.IFNA(VLOOKUP(C102,Import_KOKU!B:E,4,FALSE),"")</f>
        <v>0</v>
      </c>
      <c r="G102" s="730">
        <v>2</v>
      </c>
      <c r="H102" s="727" t="s">
        <v>2289</v>
      </c>
      <c r="I102" s="732" t="str">
        <f>_xlfn.IFNA(IF(VLOOKUP(H102,Languages!$A:$D,1,TRUE)=H102,VLOOKUP(H102,Languages!$A:$D,Summary!$C$7,TRUE),NA()),"")</f>
        <v>Kyberturvallisuusvaatimukset (esimerkiksi haavoittuvuustiedotus, poikkeamatapausten SLA vaatimukset) ovat osa toimittajien ja muiden kumppaniverkoston toimijoiden kanssa laadittavia sopimuksia.</v>
      </c>
      <c r="J102" s="591"/>
      <c r="K102" s="597">
        <f>_xlfn.IFNA(VLOOKUP($H102,Table26[],2,FALSE),"")</f>
        <v>0</v>
      </c>
      <c r="L102" s="466">
        <f>_xlfn.IFNA(VLOOKUP($H102,Table26[],3,FALSE),"")</f>
        <v>0</v>
      </c>
      <c r="M102" s="466">
        <f>_xlfn.IFNA(VLOOKUP($H102,Table26[],4,FALSE),"")</f>
        <v>0</v>
      </c>
      <c r="N102" s="466">
        <f>_xlfn.IFNA(VLOOKUP($H102,Table26[],5,FALSE),"")</f>
        <v>0</v>
      </c>
      <c r="O102" s="467">
        <f>_xlfn.IFNA(VLOOKUP($H102,Table26[],6,FALSE),"")</f>
        <v>0</v>
      </c>
      <c r="P102" s="448"/>
      <c r="Q102" s="137"/>
    </row>
    <row r="103" spans="1:17" ht="61.2" customHeight="1" x14ac:dyDescent="0.25">
      <c r="A103" s="148"/>
      <c r="B103" s="849"/>
      <c r="C103" s="749" t="s">
        <v>3868</v>
      </c>
      <c r="D103" s="750" t="s">
        <v>4024</v>
      </c>
      <c r="E103" s="751" t="s">
        <v>3777</v>
      </c>
      <c r="F103" s="819">
        <f>_xlfn.IFNA(VLOOKUP(C103,Import_KOKU!B:E,4,FALSE),"")</f>
        <v>0</v>
      </c>
      <c r="G103" s="730">
        <v>3</v>
      </c>
      <c r="H103" s="727" t="s">
        <v>885</v>
      </c>
      <c r="I103" s="732" t="str">
        <f>_xlfn.IFNA(IF(VLOOKUP(H103,Languages!$A:$D,1,TRUE)=H103,VLOOKUP(H103,Languages!$A:$D,Summary!$C$7,TRUE),NA()),"")</f>
        <v>Jatkuvuussuunnitelmien sisältö tarkastetaan ja päivitetään määräajoin.</v>
      </c>
      <c r="J103" s="591"/>
      <c r="K103" s="597">
        <f>_xlfn.IFNA(VLOOKUP($H103,Table26[],2,FALSE),"")</f>
        <v>0</v>
      </c>
      <c r="L103" s="466">
        <f>_xlfn.IFNA(VLOOKUP($H103,Table26[],3,FALSE),"")</f>
        <v>0</v>
      </c>
      <c r="M103" s="466">
        <f>_xlfn.IFNA(VLOOKUP($H103,Table26[],4,FALSE),"")</f>
        <v>0</v>
      </c>
      <c r="N103" s="466">
        <f>_xlfn.IFNA(VLOOKUP($H103,Table26[],5,FALSE),"")</f>
        <v>0</v>
      </c>
      <c r="O103" s="467">
        <f>_xlfn.IFNA(VLOOKUP($H103,Table26[],6,FALSE),"")</f>
        <v>0</v>
      </c>
      <c r="P103" s="448"/>
      <c r="Q103" s="137"/>
    </row>
    <row r="104" spans="1:17" ht="61.2" customHeight="1" x14ac:dyDescent="0.25">
      <c r="A104" s="148"/>
      <c r="B104" s="849"/>
      <c r="C104" s="749" t="s">
        <v>3846</v>
      </c>
      <c r="D104" s="750" t="s">
        <v>4024</v>
      </c>
      <c r="E104" s="751" t="s">
        <v>3775</v>
      </c>
      <c r="F104" s="819">
        <f>_xlfn.IFNA(VLOOKUP(C104,Import_KOKU!B:E,4,FALSE),"")</f>
        <v>0</v>
      </c>
      <c r="G104" s="730">
        <v>3</v>
      </c>
      <c r="H104" s="727" t="s">
        <v>882</v>
      </c>
      <c r="I104" s="732" t="str">
        <f>_xlfn.IFNA(IF(VLOOKUP(H104,Languages!$A:$D,1,TRUE)=H104,VLOOKUP(H104,Languages!$A:$D,Summary!$C$7,TRUE),NA()),"")</f>
        <v>Jatkuvuussuunnitelmissa on huomioitu tunnistetut riskit ja organisaation uhkaprofiili [kts. THREAT-2e], jotta katetaan tunnistetut riskikategoriat ja uhat.</v>
      </c>
      <c r="J104" s="591"/>
      <c r="K104" s="597">
        <f>_xlfn.IFNA(VLOOKUP($H104,Table26[],2,FALSE),"")</f>
        <v>0</v>
      </c>
      <c r="L104" s="466">
        <f>_xlfn.IFNA(VLOOKUP($H104,Table26[],3,FALSE),"")</f>
        <v>0</v>
      </c>
      <c r="M104" s="466">
        <f>_xlfn.IFNA(VLOOKUP($H104,Table26[],4,FALSE),"")</f>
        <v>0</v>
      </c>
      <c r="N104" s="466">
        <f>_xlfn.IFNA(VLOOKUP($H104,Table26[],5,FALSE),"")</f>
        <v>0</v>
      </c>
      <c r="O104" s="467">
        <f>_xlfn.IFNA(VLOOKUP($H104,Table26[],6,FALSE),"")</f>
        <v>0</v>
      </c>
      <c r="P104" s="448"/>
      <c r="Q104" s="137"/>
    </row>
    <row r="105" spans="1:17" ht="61.2" customHeight="1" x14ac:dyDescent="0.25">
      <c r="A105" s="148"/>
      <c r="B105" s="849"/>
      <c r="C105" s="749" t="s">
        <v>3846</v>
      </c>
      <c r="D105" s="750" t="s">
        <v>4024</v>
      </c>
      <c r="E105" s="751" t="s">
        <v>3775</v>
      </c>
      <c r="F105" s="819">
        <f>_xlfn.IFNA(VLOOKUP(C105,Import_KOKU!B:E,4,FALSE),"")</f>
        <v>0</v>
      </c>
      <c r="G105" s="730">
        <v>2</v>
      </c>
      <c r="H105" s="727" t="s">
        <v>322</v>
      </c>
      <c r="I105" s="732" t="str">
        <f>_xlfn.IFNA(IF(VLOOKUP(H105,Languages!$A:$D,1,TRUE)=H105,VLOOKUP(H105,Languages!$A:$D,Summary!$C$7,TRUE),NA()),"")</f>
        <v>Hallintasuunnitelma perustuu (yhteiskunnalle kriittisten palveluiden tuottamiseen tarvittavien) tietoverkkojen ja -järjestelmien riskien perusteelliseen tunnistamiseen ja ymmärtämiseen.</v>
      </c>
      <c r="J105" s="591"/>
      <c r="K105" s="597">
        <f>_xlfn.IFNA(VLOOKUP($H105,Table26[],2,FALSE),"")</f>
        <v>0</v>
      </c>
      <c r="L105" s="466">
        <f>_xlfn.IFNA(VLOOKUP($H105,Table26[],3,FALSE),"")</f>
        <v>0</v>
      </c>
      <c r="M105" s="466">
        <f>_xlfn.IFNA(VLOOKUP($H105,Table26[],4,FALSE),"")</f>
        <v>0</v>
      </c>
      <c r="N105" s="466">
        <f>_xlfn.IFNA(VLOOKUP($H105,Table26[],5,FALSE),"")</f>
        <v>0</v>
      </c>
      <c r="O105" s="467">
        <f>_xlfn.IFNA(VLOOKUP($H105,Table26[],6,FALSE),"")</f>
        <v>0</v>
      </c>
      <c r="P105" s="448"/>
      <c r="Q105" s="137"/>
    </row>
    <row r="106" spans="1:17" ht="61.2" customHeight="1" x14ac:dyDescent="0.25">
      <c r="A106" s="148"/>
      <c r="B106" s="849"/>
      <c r="C106" s="749" t="s">
        <v>4027</v>
      </c>
      <c r="D106" s="750" t="s">
        <v>4024</v>
      </c>
      <c r="E106" s="751" t="s">
        <v>3772</v>
      </c>
      <c r="F106" s="819">
        <f>_xlfn.IFNA(VLOOKUP(C106,Import_KOKU!B:E,4,FALSE),"")</f>
        <v>0</v>
      </c>
      <c r="G106" s="730">
        <v>2</v>
      </c>
      <c r="H106" s="727" t="s">
        <v>212</v>
      </c>
      <c r="I106" s="732" t="str">
        <f>_xlfn.IFNA(IF(VLOOKUP(H106,Languages!$A:$D,1,TRUE)=H106,VLOOKUP(H106,Languages!$A:$D,Summary!$C$7,TRUE),NA()),"")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J106" s="591"/>
      <c r="K106" s="597">
        <f>_xlfn.IFNA(VLOOKUP($H106,Table26[],2,FALSE),"")</f>
        <v>0</v>
      </c>
      <c r="L106" s="466">
        <f>_xlfn.IFNA(VLOOKUP($H106,Table26[],3,FALSE),"")</f>
        <v>0</v>
      </c>
      <c r="M106" s="466">
        <f>_xlfn.IFNA(VLOOKUP($H106,Table26[],4,FALSE),"")</f>
        <v>0</v>
      </c>
      <c r="N106" s="466">
        <f>_xlfn.IFNA(VLOOKUP($H106,Table26[],5,FALSE),"")</f>
        <v>0</v>
      </c>
      <c r="O106" s="467">
        <f>_xlfn.IFNA(VLOOKUP($H106,Table26[],6,FALSE),"")</f>
        <v>0</v>
      </c>
      <c r="P106" s="448"/>
      <c r="Q106" s="137"/>
    </row>
    <row r="107" spans="1:17" ht="61.2" customHeight="1" x14ac:dyDescent="0.25">
      <c r="A107" s="148"/>
      <c r="B107" s="849"/>
      <c r="C107" s="749" t="s">
        <v>4027</v>
      </c>
      <c r="D107" s="750" t="s">
        <v>4024</v>
      </c>
      <c r="E107" s="751" t="s">
        <v>3772</v>
      </c>
      <c r="F107" s="819">
        <f>_xlfn.IFNA(VLOOKUP(C107,Import_KOKU!B:E,4,FALSE),"")</f>
        <v>0</v>
      </c>
      <c r="G107" s="730">
        <v>2</v>
      </c>
      <c r="H107" s="727" t="s">
        <v>323</v>
      </c>
      <c r="I107" s="732" t="str">
        <f>_xlfn.IFNA(IF(VLOOKUP(H107,Languages!$A:$D,1,TRUE)=H107,VLOOKUP(H107,Languages!$A:$D,Summary!$C$7,TRUE),NA()),"")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J107" s="591"/>
      <c r="K107" s="597">
        <f>_xlfn.IFNA(VLOOKUP($H107,Table26[],2,FALSE),"")</f>
        <v>0</v>
      </c>
      <c r="L107" s="466">
        <f>_xlfn.IFNA(VLOOKUP($H107,Table26[],3,FALSE),"")</f>
        <v>0</v>
      </c>
      <c r="M107" s="466">
        <f>_xlfn.IFNA(VLOOKUP($H107,Table26[],4,FALSE),"")</f>
        <v>0</v>
      </c>
      <c r="N107" s="466">
        <f>_xlfn.IFNA(VLOOKUP($H107,Table26[],5,FALSE),"")</f>
        <v>0</v>
      </c>
      <c r="O107" s="467">
        <f>_xlfn.IFNA(VLOOKUP($H107,Table26[],6,FALSE),"")</f>
        <v>0</v>
      </c>
      <c r="P107" s="448"/>
      <c r="Q107" s="137"/>
    </row>
    <row r="108" spans="1:17" ht="61.2" customHeight="1" x14ac:dyDescent="0.25">
      <c r="A108" s="148"/>
      <c r="B108" s="849"/>
      <c r="C108" s="749" t="s">
        <v>4028</v>
      </c>
      <c r="D108" s="750" t="s">
        <v>4024</v>
      </c>
      <c r="E108" s="751" t="s">
        <v>3761</v>
      </c>
      <c r="F108" s="819">
        <f>_xlfn.IFNA(VLOOKUP(C108,Import_KOKU!B:E,4,FALSE),"")</f>
        <v>0</v>
      </c>
      <c r="G108" s="730">
        <v>2</v>
      </c>
      <c r="H108" s="727" t="s">
        <v>202</v>
      </c>
      <c r="I108" s="732" t="str">
        <f>_xlfn.IFNA(IF(VLOOKUP(H108,Languages!$A:$D,1,TRUE)=H108,VLOOKUP(H108,Languages!$A:$D,Summary!$C$7,TRUE),NA()),"")</f>
        <v>Kyberpoikkeamien hallintasuunnitelma sisältää viestintäsuunnitelman, joka kattaa sekä sisäiset että ulkoiset sidosryhmät</v>
      </c>
      <c r="J108" s="591"/>
      <c r="K108" s="597">
        <f>_xlfn.IFNA(VLOOKUP($H108,Table26[],2,FALSE),"")</f>
        <v>0</v>
      </c>
      <c r="L108" s="466">
        <f>_xlfn.IFNA(VLOOKUP($H108,Table26[],3,FALSE),"")</f>
        <v>0</v>
      </c>
      <c r="M108" s="466">
        <f>_xlfn.IFNA(VLOOKUP($H108,Table26[],4,FALSE),"")</f>
        <v>0</v>
      </c>
      <c r="N108" s="466">
        <f>_xlfn.IFNA(VLOOKUP($H108,Table26[],5,FALSE),"")</f>
        <v>0</v>
      </c>
      <c r="O108" s="467">
        <f>_xlfn.IFNA(VLOOKUP($H108,Table26[],6,FALSE),"")</f>
        <v>0</v>
      </c>
      <c r="P108" s="448"/>
      <c r="Q108" s="137"/>
    </row>
    <row r="109" spans="1:17" ht="61.2" customHeight="1" x14ac:dyDescent="0.25">
      <c r="A109" s="148"/>
      <c r="B109" s="849"/>
      <c r="C109" s="749" t="s">
        <v>4028</v>
      </c>
      <c r="D109" s="750" t="s">
        <v>4024</v>
      </c>
      <c r="E109" s="751" t="s">
        <v>3761</v>
      </c>
      <c r="F109" s="819">
        <f>_xlfn.IFNA(VLOOKUP(C109,Import_KOKU!B:E,4,FALSE),"")</f>
        <v>0</v>
      </c>
      <c r="G109" s="730">
        <v>2</v>
      </c>
      <c r="H109" s="727" t="s">
        <v>323</v>
      </c>
      <c r="I109" s="732" t="str">
        <f>_xlfn.IFNA(IF(VLOOKUP(H109,Languages!$A:$D,1,TRUE)=H109,VLOOKUP(H109,Languages!$A:$D,Summary!$C$7,TRUE),NA()),"")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J109" s="591"/>
      <c r="K109" s="597">
        <f>_xlfn.IFNA(VLOOKUP($H109,Table26[],2,FALSE),"")</f>
        <v>0</v>
      </c>
      <c r="L109" s="466">
        <f>_xlfn.IFNA(VLOOKUP($H109,Table26[],3,FALSE),"")</f>
        <v>0</v>
      </c>
      <c r="M109" s="466">
        <f>_xlfn.IFNA(VLOOKUP($H109,Table26[],4,FALSE),"")</f>
        <v>0</v>
      </c>
      <c r="N109" s="466">
        <f>_xlfn.IFNA(VLOOKUP($H109,Table26[],5,FALSE),"")</f>
        <v>0</v>
      </c>
      <c r="O109" s="467">
        <f>_xlfn.IFNA(VLOOKUP($H109,Table26[],6,FALSE),"")</f>
        <v>0</v>
      </c>
      <c r="P109" s="448"/>
      <c r="Q109" s="137"/>
    </row>
    <row r="110" spans="1:17" ht="61.2" customHeight="1" x14ac:dyDescent="0.25">
      <c r="A110" s="148"/>
      <c r="B110" s="849"/>
      <c r="C110" s="749" t="s">
        <v>3845</v>
      </c>
      <c r="D110" s="750" t="s">
        <v>4024</v>
      </c>
      <c r="E110" s="751" t="s">
        <v>3773</v>
      </c>
      <c r="F110" s="819">
        <f>_xlfn.IFNA(VLOOKUP(C110,Import_KOKU!B:E,4,FALSE),"")</f>
        <v>0</v>
      </c>
      <c r="G110" s="730">
        <v>2</v>
      </c>
      <c r="H110" s="727" t="s">
        <v>878</v>
      </c>
      <c r="I110" s="732" t="str">
        <f>_xlfn.IFNA(IF(VLOOKUP(H110,Languages!$A:$D,1,TRUE)=H110,VLOOKUP(H110,Languages!$A:$D,Summary!$C$7,TRUE),NA()),"")</f>
        <v>Jatkuvuussuunnitelmat testataan arvioimalla ja/tai harjoittelemalla aika ajoin ja määriteltyjen tilanteiden kuten järjestelmämuutosten tai ulkoisten tapahtumien yhteydessä.</v>
      </c>
      <c r="J110" s="591"/>
      <c r="K110" s="597">
        <f>_xlfn.IFNA(VLOOKUP($H110,Table26[],2,FALSE),"")</f>
        <v>0</v>
      </c>
      <c r="L110" s="466">
        <f>_xlfn.IFNA(VLOOKUP($H110,Table26[],3,FALSE),"")</f>
        <v>0</v>
      </c>
      <c r="M110" s="466">
        <f>_xlfn.IFNA(VLOOKUP($H110,Table26[],4,FALSE),"")</f>
        <v>0</v>
      </c>
      <c r="N110" s="466">
        <f>_xlfn.IFNA(VLOOKUP($H110,Table26[],5,FALSE),"")</f>
        <v>0</v>
      </c>
      <c r="O110" s="467">
        <f>_xlfn.IFNA(VLOOKUP($H110,Table26[],6,FALSE),"")</f>
        <v>0</v>
      </c>
      <c r="P110" s="448"/>
      <c r="Q110" s="137"/>
    </row>
    <row r="111" spans="1:17" ht="61.2" customHeight="1" x14ac:dyDescent="0.25">
      <c r="A111" s="148"/>
      <c r="B111" s="849"/>
      <c r="C111" s="749" t="s">
        <v>3845</v>
      </c>
      <c r="D111" s="750" t="s">
        <v>4024</v>
      </c>
      <c r="E111" s="751" t="s">
        <v>3773</v>
      </c>
      <c r="F111" s="819">
        <f>_xlfn.IFNA(VLOOKUP(C111,Import_KOKU!B:E,4,FALSE),"")</f>
        <v>0</v>
      </c>
      <c r="G111" s="730">
        <v>1</v>
      </c>
      <c r="H111" s="727" t="s">
        <v>320</v>
      </c>
      <c r="I111" s="732" t="str">
        <f>_xlfn.IFNA(IF(VLOOKUP(H111,Languages!$A:$D,1,TRUE)=H111,VLOOKUP(H111,Languages!$A:$D,Summary!$C$7,TRUE),NA()),"")</f>
        <v>Kybertapahtumien ja -poikkeamien hallintaan osallistuva henkilöstö on sisäistänyt ja ymmärtää hallintasuunnitelman hyvin.</v>
      </c>
      <c r="J111" s="591"/>
      <c r="K111" s="597">
        <f>_xlfn.IFNA(VLOOKUP($H111,Table26[],2,FALSE),"")</f>
        <v>0</v>
      </c>
      <c r="L111" s="466">
        <f>_xlfn.IFNA(VLOOKUP($H111,Table26[],3,FALSE),"")</f>
        <v>0</v>
      </c>
      <c r="M111" s="466">
        <f>_xlfn.IFNA(VLOOKUP($H111,Table26[],4,FALSE),"")</f>
        <v>0</v>
      </c>
      <c r="N111" s="466">
        <f>_xlfn.IFNA(VLOOKUP($H111,Table26[],5,FALSE),"")</f>
        <v>0</v>
      </c>
      <c r="O111" s="467">
        <f>_xlfn.IFNA(VLOOKUP($H111,Table26[],6,FALSE),"")</f>
        <v>0</v>
      </c>
      <c r="P111" s="448"/>
      <c r="Q111" s="137"/>
    </row>
    <row r="112" spans="1:17" ht="61.2" customHeight="1" x14ac:dyDescent="0.25">
      <c r="A112" s="148"/>
      <c r="B112" s="849"/>
      <c r="C112" s="749" t="s">
        <v>4029</v>
      </c>
      <c r="D112" s="750" t="s">
        <v>4024</v>
      </c>
      <c r="E112" s="751" t="s">
        <v>3762</v>
      </c>
      <c r="F112" s="819">
        <f>_xlfn.IFNA(VLOOKUP(C112,Import_KOKU!B:E,4,FALSE),"")</f>
        <v>0</v>
      </c>
      <c r="G112" s="730">
        <v>2</v>
      </c>
      <c r="H112" s="727" t="s">
        <v>202</v>
      </c>
      <c r="I112" s="732" t="str">
        <f>_xlfn.IFNA(IF(VLOOKUP(H112,Languages!$A:$D,1,TRUE)=H112,VLOOKUP(H112,Languages!$A:$D,Summary!$C$7,TRUE),NA()),"")</f>
        <v>Kyberpoikkeamien hallintasuunnitelma sisältää viestintäsuunnitelman, joka kattaa sekä sisäiset että ulkoiset sidosryhmät</v>
      </c>
      <c r="J112" s="591"/>
      <c r="K112" s="597">
        <f>_xlfn.IFNA(VLOOKUP($H112,Table26[],2,FALSE),"")</f>
        <v>0</v>
      </c>
      <c r="L112" s="466">
        <f>_xlfn.IFNA(VLOOKUP($H112,Table26[],3,FALSE),"")</f>
        <v>0</v>
      </c>
      <c r="M112" s="466">
        <f>_xlfn.IFNA(VLOOKUP($H112,Table26[],4,FALSE),"")</f>
        <v>0</v>
      </c>
      <c r="N112" s="466">
        <f>_xlfn.IFNA(VLOOKUP($H112,Table26[],5,FALSE),"")</f>
        <v>0</v>
      </c>
      <c r="O112" s="467">
        <f>_xlfn.IFNA(VLOOKUP($H112,Table26[],6,FALSE),"")</f>
        <v>0</v>
      </c>
      <c r="P112" s="448"/>
      <c r="Q112" s="137"/>
    </row>
    <row r="113" spans="1:17" ht="61.2" customHeight="1" x14ac:dyDescent="0.25">
      <c r="A113" s="148"/>
      <c r="B113" s="849"/>
      <c r="C113" s="749" t="s">
        <v>3862</v>
      </c>
      <c r="D113" s="750" t="s">
        <v>4024</v>
      </c>
      <c r="E113" s="751" t="s">
        <v>3766</v>
      </c>
      <c r="F113" s="819">
        <f>_xlfn.IFNA(VLOOKUP(C113,Import_KOKU!B:E,4,FALSE),"")</f>
        <v>0</v>
      </c>
      <c r="G113" s="730">
        <v>3</v>
      </c>
      <c r="H113" s="727" t="s">
        <v>206</v>
      </c>
      <c r="I113" s="732" t="str">
        <f>_xlfn.IFNA(IF(VLOOKUP(H113,Languages!$A:$D,1,TRUE)=H113,VLOOKUP(H113,Languages!$A:$D,Summary!$C$7,TRUE),NA()),"")</f>
        <v>Kyberpoikkeamiin reagointi koordinoidaan soveltuvin osin toimittajien, viranomaisten ja muiden ulkopuolisten tahojen kanssa. Tähän kuuluu tukitoimet todistusaineiston keräämiselle ja säilyttämiselle.</v>
      </c>
      <c r="J113" s="591"/>
      <c r="K113" s="597">
        <f>_xlfn.IFNA(VLOOKUP($H113,Table26[],2,FALSE),"")</f>
        <v>0</v>
      </c>
      <c r="L113" s="466">
        <f>_xlfn.IFNA(VLOOKUP($H113,Table26[],3,FALSE),"")</f>
        <v>0</v>
      </c>
      <c r="M113" s="466">
        <f>_xlfn.IFNA(VLOOKUP($H113,Table26[],4,FALSE),"")</f>
        <v>0</v>
      </c>
      <c r="N113" s="466">
        <f>_xlfn.IFNA(VLOOKUP($H113,Table26[],5,FALSE),"")</f>
        <v>0</v>
      </c>
      <c r="O113" s="467">
        <f>_xlfn.IFNA(VLOOKUP($H113,Table26[],6,FALSE),"")</f>
        <v>0</v>
      </c>
      <c r="P113" s="448"/>
      <c r="Q113" s="137"/>
    </row>
    <row r="114" spans="1:17" ht="61.2" customHeight="1" x14ac:dyDescent="0.25">
      <c r="A114" s="148"/>
      <c r="B114" s="849"/>
      <c r="C114" s="749" t="s">
        <v>3861</v>
      </c>
      <c r="D114" s="750" t="s">
        <v>4024</v>
      </c>
      <c r="E114" s="751" t="s">
        <v>3765</v>
      </c>
      <c r="F114" s="819">
        <f>_xlfn.IFNA(VLOOKUP(C114,Import_KOKU!B:E,4,FALSE),"")</f>
        <v>0</v>
      </c>
      <c r="G114" s="730">
        <v>2</v>
      </c>
      <c r="H114" s="727" t="s">
        <v>878</v>
      </c>
      <c r="I114" s="732" t="str">
        <f>_xlfn.IFNA(IF(VLOOKUP(H114,Languages!$A:$D,1,TRUE)=H114,VLOOKUP(H114,Languages!$A:$D,Summary!$C$7,TRUE),NA()),"")</f>
        <v>Jatkuvuussuunnitelmat testataan arvioimalla ja/tai harjoittelemalla aika ajoin ja määriteltyjen tilanteiden kuten järjestelmämuutosten tai ulkoisten tapahtumien yhteydessä.</v>
      </c>
      <c r="J114" s="591"/>
      <c r="K114" s="597">
        <f>_xlfn.IFNA(VLOOKUP($H114,Table26[],2,FALSE),"")</f>
        <v>0</v>
      </c>
      <c r="L114" s="466">
        <f>_xlfn.IFNA(VLOOKUP($H114,Table26[],3,FALSE),"")</f>
        <v>0</v>
      </c>
      <c r="M114" s="466">
        <f>_xlfn.IFNA(VLOOKUP($H114,Table26[],4,FALSE),"")</f>
        <v>0</v>
      </c>
      <c r="N114" s="466">
        <f>_xlfn.IFNA(VLOOKUP($H114,Table26[],5,FALSE),"")</f>
        <v>0</v>
      </c>
      <c r="O114" s="467">
        <f>_xlfn.IFNA(VLOOKUP($H114,Table26[],6,FALSE),"")</f>
        <v>0</v>
      </c>
      <c r="P114" s="448"/>
      <c r="Q114" s="137"/>
    </row>
    <row r="115" spans="1:17" ht="61.2" customHeight="1" x14ac:dyDescent="0.25">
      <c r="A115" s="148"/>
      <c r="B115" s="849"/>
      <c r="C115" s="749" t="s">
        <v>3861</v>
      </c>
      <c r="D115" s="750" t="s">
        <v>4024</v>
      </c>
      <c r="E115" s="751" t="s">
        <v>3765</v>
      </c>
      <c r="F115" s="819">
        <f>_xlfn.IFNA(VLOOKUP(C115,Import_KOKU!B:E,4,FALSE),"")</f>
        <v>0</v>
      </c>
      <c r="G115" s="730">
        <v>2</v>
      </c>
      <c r="H115" s="727" t="s">
        <v>203</v>
      </c>
      <c r="I115" s="732" t="str">
        <f>_xlfn.IFNA(IF(VLOOKUP(H115,Languages!$A:$D,1,TRUE)=H115,VLOOKUP(H115,Languages!$A:$D,Summary!$C$7,TRUE),NA()),"")</f>
        <v>Kyberpoikkeamiin reagoinnin suunnitelmia harjoitellaan määräajoin ja määriteltyjen tilanteiden kuten järjestelmämuutosten tai ulkoisten tapahtumien yhteydessä.</v>
      </c>
      <c r="J115" s="591"/>
      <c r="K115" s="597">
        <f>_xlfn.IFNA(VLOOKUP($H115,Table26[],2,FALSE),"")</f>
        <v>0</v>
      </c>
      <c r="L115" s="466">
        <f>_xlfn.IFNA(VLOOKUP($H115,Table26[],3,FALSE),"")</f>
        <v>0</v>
      </c>
      <c r="M115" s="466">
        <f>_xlfn.IFNA(VLOOKUP($H115,Table26[],4,FALSE),"")</f>
        <v>0</v>
      </c>
      <c r="N115" s="466">
        <f>_xlfn.IFNA(VLOOKUP($H115,Table26[],5,FALSE),"")</f>
        <v>0</v>
      </c>
      <c r="O115" s="467">
        <f>_xlfn.IFNA(VLOOKUP($H115,Table26[],6,FALSE),"")</f>
        <v>0</v>
      </c>
      <c r="P115" s="448"/>
      <c r="Q115" s="137"/>
    </row>
    <row r="116" spans="1:17" ht="61.2" customHeight="1" x14ac:dyDescent="0.25">
      <c r="A116" s="148"/>
      <c r="B116" s="849"/>
      <c r="C116" s="749" t="s">
        <v>3867</v>
      </c>
      <c r="D116" s="750" t="s">
        <v>4024</v>
      </c>
      <c r="E116" s="751" t="s">
        <v>3776</v>
      </c>
      <c r="F116" s="819">
        <f>_xlfn.IFNA(VLOOKUP(C116,Import_KOKU!B:E,4,FALSE),"")</f>
        <v>0</v>
      </c>
      <c r="G116" s="730">
        <v>3</v>
      </c>
      <c r="H116" s="727" t="s">
        <v>884</v>
      </c>
      <c r="I116" s="732" t="str">
        <f>_xlfn.IFNA(IF(VLOOKUP(H116,Languages!$A:$D,1,TRUE)=H116,VLOOKUP(H116,Languages!$A:$D,Summary!$C$7,TRUE),NA()),"")</f>
        <v>Jatkuvuussuunnitelmien testauksesta tai tositilanteista saatuja havaintoja verrataan asetettuihin toipumistavoitteisiin ja suunnitelmia kehitetään näiden havaintojen perusteella.</v>
      </c>
      <c r="J116" s="591"/>
      <c r="K116" s="597">
        <f>_xlfn.IFNA(VLOOKUP($H116,Table26[],2,FALSE),"")</f>
        <v>0</v>
      </c>
      <c r="L116" s="466">
        <f>_xlfn.IFNA(VLOOKUP($H116,Table26[],3,FALSE),"")</f>
        <v>0</v>
      </c>
      <c r="M116" s="466">
        <f>_xlfn.IFNA(VLOOKUP($H116,Table26[],4,FALSE),"")</f>
        <v>0</v>
      </c>
      <c r="N116" s="466">
        <f>_xlfn.IFNA(VLOOKUP($H116,Table26[],5,FALSE),"")</f>
        <v>0</v>
      </c>
      <c r="O116" s="467">
        <f>_xlfn.IFNA(VLOOKUP($H116,Table26[],6,FALSE),"")</f>
        <v>0</v>
      </c>
      <c r="P116" s="448"/>
      <c r="Q116" s="137"/>
    </row>
    <row r="117" spans="1:17" ht="61.2" customHeight="1" x14ac:dyDescent="0.25">
      <c r="A117" s="148"/>
      <c r="B117" s="849"/>
      <c r="C117" s="749" t="s">
        <v>3851</v>
      </c>
      <c r="D117" s="750" t="s">
        <v>4030</v>
      </c>
      <c r="E117" s="751" t="s">
        <v>3745</v>
      </c>
      <c r="F117" s="819">
        <f>_xlfn.IFNA(VLOOKUP(C117,Import_KOKU!B:E,4,FALSE),"")</f>
        <v>0</v>
      </c>
      <c r="G117" s="730">
        <v>2</v>
      </c>
      <c r="H117" s="727" t="s">
        <v>283</v>
      </c>
      <c r="I117" s="732" t="str">
        <f>_xlfn.IFNA(IF(VLOOKUP(H117,Languages!$A:$D,1,TRUE)=H117,VLOOKUP(H117,Languages!$A:$D,Summary!$C$7,TRUE),NA()),"")</f>
        <v>Kyberturvallisuuden hallinta perustuu kyberturvallisuusstrategiaan.</v>
      </c>
      <c r="J117" s="591"/>
      <c r="K117" s="597">
        <f>_xlfn.IFNA(VLOOKUP($H117,Table26[],2,FALSE),"")</f>
        <v>0</v>
      </c>
      <c r="L117" s="466">
        <f>_xlfn.IFNA(VLOOKUP($H117,Table26[],3,FALSE),"")</f>
        <v>0</v>
      </c>
      <c r="M117" s="466">
        <f>_xlfn.IFNA(VLOOKUP($H117,Table26[],4,FALSE),"")</f>
        <v>0</v>
      </c>
      <c r="N117" s="466">
        <f>_xlfn.IFNA(VLOOKUP($H117,Table26[],5,FALSE),"")</f>
        <v>0</v>
      </c>
      <c r="O117" s="467">
        <f>_xlfn.IFNA(VLOOKUP($H117,Table26[],6,FALSE),"")</f>
        <v>0</v>
      </c>
      <c r="P117" s="448"/>
      <c r="Q117" s="137"/>
    </row>
    <row r="118" spans="1:17" ht="61.2" customHeight="1" x14ac:dyDescent="0.25">
      <c r="A118" s="148"/>
      <c r="B118" s="849"/>
      <c r="C118" s="749" t="s">
        <v>3883</v>
      </c>
      <c r="D118" s="750" t="s">
        <v>4030</v>
      </c>
      <c r="E118" s="751" t="s">
        <v>3795</v>
      </c>
      <c r="F118" s="819">
        <f>_xlfn.IFNA(VLOOKUP(C118,Import_KOKU!B:E,4,FALSE),"")</f>
        <v>0</v>
      </c>
      <c r="G118" s="730">
        <v>2</v>
      </c>
      <c r="H118" s="727" t="s">
        <v>216</v>
      </c>
      <c r="I118" s="732" t="str">
        <f>_xlfn.IFNA(IF(VLOOKUP(H118,Languages!$A:$D,1,TRUE)=H118,VLOOKUP(H118,Languages!$A:$D,Summary!$C$7,TRUE),NA()),"")</f>
        <v>Soveltuvia tarkastuksia suoritetaan sellaisille työntekijöille, joilla on käyttö- tai pääsyoikeus toiminnon kannalta tärkeisiin laitteisiin, ohjelmistoihin tai tietovarantoihin.</v>
      </c>
      <c r="J118" s="591"/>
      <c r="K118" s="597">
        <f>_xlfn.IFNA(VLOOKUP($H118,Table26[],2,FALSE),"")</f>
        <v>0</v>
      </c>
      <c r="L118" s="466">
        <f>_xlfn.IFNA(VLOOKUP($H118,Table26[],3,FALSE),"")</f>
        <v>0</v>
      </c>
      <c r="M118" s="466">
        <f>_xlfn.IFNA(VLOOKUP($H118,Table26[],4,FALSE),"")</f>
        <v>0</v>
      </c>
      <c r="N118" s="466">
        <f>_xlfn.IFNA(VLOOKUP($H118,Table26[],5,FALSE),"")</f>
        <v>0</v>
      </c>
      <c r="O118" s="467">
        <f>_xlfn.IFNA(VLOOKUP($H118,Table26[],6,FALSE),"")</f>
        <v>0</v>
      </c>
      <c r="P118" s="448"/>
      <c r="Q118" s="137"/>
    </row>
    <row r="119" spans="1:17" ht="61.2" customHeight="1" x14ac:dyDescent="0.25">
      <c r="A119" s="148"/>
      <c r="B119" s="849"/>
      <c r="C119" s="749" t="s">
        <v>3883</v>
      </c>
      <c r="D119" s="750" t="s">
        <v>4030</v>
      </c>
      <c r="E119" s="751" t="s">
        <v>3795</v>
      </c>
      <c r="F119" s="819">
        <f>_xlfn.IFNA(VLOOKUP(C119,Import_KOKU!B:E,4,FALSE),"")</f>
        <v>0</v>
      </c>
      <c r="G119" s="730">
        <v>1</v>
      </c>
      <c r="H119" s="727" t="s">
        <v>2284</v>
      </c>
      <c r="I119" s="732" t="str">
        <f>_xlfn.IFNA(IF(VLOOKUP(H119,Languages!$A:$D,1,TRUE)=H119,VLOOKUP(H119,Languages!$A:$D,Summary!$C$7,TRUE),NA()),"")</f>
        <v>Toimittajien ja muiden kumppaniverkoston toimijoiden valintaan vaikuttaa arvio niiden kyberturvallisuuskelpoisuuksista. Tasolla 1 tämän ei tarvitse olla systemaattista ja säännöllistä.</v>
      </c>
      <c r="J119" s="591"/>
      <c r="K119" s="597">
        <f>_xlfn.IFNA(VLOOKUP($H119,Table26[],2,FALSE),"")</f>
        <v>0</v>
      </c>
      <c r="L119" s="466">
        <f>_xlfn.IFNA(VLOOKUP($H119,Table26[],3,FALSE),"")</f>
        <v>0</v>
      </c>
      <c r="M119" s="466">
        <f>_xlfn.IFNA(VLOOKUP($H119,Table26[],4,FALSE),"")</f>
        <v>0</v>
      </c>
      <c r="N119" s="466">
        <f>_xlfn.IFNA(VLOOKUP($H119,Table26[],5,FALSE),"")</f>
        <v>0</v>
      </c>
      <c r="O119" s="467">
        <f>_xlfn.IFNA(VLOOKUP($H119,Table26[],6,FALSE),"")</f>
        <v>0</v>
      </c>
      <c r="P119" s="448"/>
      <c r="Q119" s="137"/>
    </row>
    <row r="120" spans="1:17" ht="61.2" customHeight="1" x14ac:dyDescent="0.25">
      <c r="A120" s="148"/>
      <c r="B120" s="849"/>
      <c r="C120" s="749" t="s">
        <v>3825</v>
      </c>
      <c r="D120" s="750" t="s">
        <v>4030</v>
      </c>
      <c r="E120" s="751" t="s">
        <v>3809</v>
      </c>
      <c r="F120" s="819">
        <f>_xlfn.IFNA(VLOOKUP(C120,Import_KOKU!B:E,4,FALSE),"")</f>
        <v>0</v>
      </c>
      <c r="G120" s="730">
        <v>3</v>
      </c>
      <c r="H120" s="727" t="s">
        <v>871</v>
      </c>
      <c r="I120" s="732" t="str">
        <f>_xlfn.IFNA(IF(VLOOKUP(H120,Languages!$A:$D,1,TRUE)=H120,VLOOKUP(H120,Languages!$A:$D,Summary!$C$7,TRUE),NA()),"")</f>
        <v>ACCESS-osion toimintaa ohjataan vaatimuksilla, jotka on asetettu organisaation johtotason politiikassa (tai vastaavassa ohjeistuksessa).</v>
      </c>
      <c r="J120" s="591"/>
      <c r="K120" s="597">
        <f>_xlfn.IFNA(VLOOKUP($H120,Table26[],2,FALSE),"")</f>
        <v>0</v>
      </c>
      <c r="L120" s="466">
        <f>_xlfn.IFNA(VLOOKUP($H120,Table26[],3,FALSE),"")</f>
        <v>0</v>
      </c>
      <c r="M120" s="466">
        <f>_xlfn.IFNA(VLOOKUP($H120,Table26[],4,FALSE),"")</f>
        <v>0</v>
      </c>
      <c r="N120" s="466">
        <f>_xlfn.IFNA(VLOOKUP($H120,Table26[],5,FALSE),"")</f>
        <v>0</v>
      </c>
      <c r="O120" s="467">
        <f>_xlfn.IFNA(VLOOKUP($H120,Table26[],6,FALSE),"")</f>
        <v>0</v>
      </c>
      <c r="P120" s="448"/>
      <c r="Q120" s="137"/>
    </row>
    <row r="121" spans="1:17" ht="61.2" customHeight="1" x14ac:dyDescent="0.25">
      <c r="A121" s="148"/>
      <c r="B121" s="849"/>
      <c r="C121" s="749" t="s">
        <v>3824</v>
      </c>
      <c r="D121" s="750" t="s">
        <v>4030</v>
      </c>
      <c r="E121" s="751" t="s">
        <v>3808</v>
      </c>
      <c r="F121" s="819">
        <f>_xlfn.IFNA(VLOOKUP(C121,Import_KOKU!B:E,4,FALSE),"")</f>
        <v>0</v>
      </c>
      <c r="G121" s="730">
        <v>3</v>
      </c>
      <c r="H121" s="727" t="s">
        <v>118</v>
      </c>
      <c r="I121" s="732" t="str">
        <f>_xlfn.IFNA(IF(VLOOKUP(H121,Languages!$A:$D,1,TRUE)=H121,VLOOKUP(H121,Languages!$A:$D,Summary!$C$7,TRUE),NA()),"")</f>
        <v>Käyttöoikeudet tarkastetaan ja päivitetään aika ajoin ja määriteltyjen tilanteiden kuten organisaatiorakenteen muuttuessa tai tilapäisen käyttöoikeuksien korotuksen jälkeen.</v>
      </c>
      <c r="J121" s="591"/>
      <c r="K121" s="597">
        <f>_xlfn.IFNA(VLOOKUP($H121,Table26[],2,FALSE),"")</f>
        <v>0</v>
      </c>
      <c r="L121" s="466">
        <f>_xlfn.IFNA(VLOOKUP($H121,Table26[],3,FALSE),"")</f>
        <v>0</v>
      </c>
      <c r="M121" s="466">
        <f>_xlfn.IFNA(VLOOKUP($H121,Table26[],4,FALSE),"")</f>
        <v>0</v>
      </c>
      <c r="N121" s="466">
        <f>_xlfn.IFNA(VLOOKUP($H121,Table26[],5,FALSE),"")</f>
        <v>0</v>
      </c>
      <c r="O121" s="467">
        <f>_xlfn.IFNA(VLOOKUP($H121,Table26[],6,FALSE),"")</f>
        <v>0</v>
      </c>
      <c r="P121" s="448"/>
      <c r="Q121" s="137"/>
    </row>
    <row r="122" spans="1:17" ht="61.2" customHeight="1" x14ac:dyDescent="0.25">
      <c r="A122" s="148"/>
      <c r="B122" s="849"/>
      <c r="C122" s="749" t="s">
        <v>3831</v>
      </c>
      <c r="D122" s="750" t="s">
        <v>4030</v>
      </c>
      <c r="E122" s="751" t="s">
        <v>3814</v>
      </c>
      <c r="F122" s="819">
        <f>_xlfn.IFNA(VLOOKUP(C122,Import_KOKU!B:E,4,FALSE),"")</f>
        <v>0</v>
      </c>
      <c r="G122" s="730">
        <v>2</v>
      </c>
      <c r="H122" s="727" t="s">
        <v>895</v>
      </c>
      <c r="I122" s="732" t="str">
        <f>_xlfn.IFNA(IF(VLOOKUP(H122,Languages!$A:$D,1,TRUE)=H122,VLOOKUP(H122,Languages!$A:$D,Summary!$C$7,TRUE),NA()),"")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J122" s="591"/>
      <c r="K122" s="597">
        <f>_xlfn.IFNA(VLOOKUP($H122,Table26[],2,FALSE),"")</f>
        <v>0</v>
      </c>
      <c r="L122" s="466">
        <f>_xlfn.IFNA(VLOOKUP($H122,Table26[],3,FALSE),"")</f>
        <v>0</v>
      </c>
      <c r="M122" s="466">
        <f>_xlfn.IFNA(VLOOKUP($H122,Table26[],4,FALSE),"")</f>
        <v>0</v>
      </c>
      <c r="N122" s="466">
        <f>_xlfn.IFNA(VLOOKUP($H122,Table26[],5,FALSE),"")</f>
        <v>0</v>
      </c>
      <c r="O122" s="467">
        <f>_xlfn.IFNA(VLOOKUP($H122,Table26[],6,FALSE),"")</f>
        <v>0</v>
      </c>
      <c r="P122" s="448"/>
      <c r="Q122" s="137"/>
    </row>
    <row r="123" spans="1:17" ht="61.2" customHeight="1" x14ac:dyDescent="0.25">
      <c r="A123" s="148"/>
      <c r="B123" s="849"/>
      <c r="C123" s="749" t="s">
        <v>3831</v>
      </c>
      <c r="D123" s="750" t="s">
        <v>4030</v>
      </c>
      <c r="E123" s="751" t="s">
        <v>3814</v>
      </c>
      <c r="F123" s="819">
        <f>_xlfn.IFNA(VLOOKUP(C123,Import_KOKU!B:E,4,FALSE),"")</f>
        <v>0</v>
      </c>
      <c r="G123" s="730">
        <v>2</v>
      </c>
      <c r="H123" s="727" t="s">
        <v>907</v>
      </c>
      <c r="I123" s="732" t="str">
        <f>_xlfn.IFNA(IF(VLOOKUP(H123,Languages!$A:$D,1,TRUE)=H123,VLOOKUP(H123,Languages!$A:$D,Summary!$C$7,TRUE),NA()),"")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J123" s="591"/>
      <c r="K123" s="597">
        <f>_xlfn.IFNA(VLOOKUP($H123,Table26[],2,FALSE),"")</f>
        <v>0</v>
      </c>
      <c r="L123" s="466">
        <f>_xlfn.IFNA(VLOOKUP($H123,Table26[],3,FALSE),"")</f>
        <v>0</v>
      </c>
      <c r="M123" s="466">
        <f>_xlfn.IFNA(VLOOKUP($H123,Table26[],4,FALSE),"")</f>
        <v>0</v>
      </c>
      <c r="N123" s="466">
        <f>_xlfn.IFNA(VLOOKUP($H123,Table26[],5,FALSE),"")</f>
        <v>0</v>
      </c>
      <c r="O123" s="467">
        <f>_xlfn.IFNA(VLOOKUP($H123,Table26[],6,FALSE),"")</f>
        <v>0</v>
      </c>
      <c r="P123" s="448"/>
      <c r="Q123" s="137"/>
    </row>
    <row r="124" spans="1:17" ht="61.2" customHeight="1" x14ac:dyDescent="0.25">
      <c r="A124" s="148"/>
      <c r="B124" s="849"/>
      <c r="C124" s="749" t="s">
        <v>3841</v>
      </c>
      <c r="D124" s="750" t="s">
        <v>4030</v>
      </c>
      <c r="E124" s="751" t="s">
        <v>3810</v>
      </c>
      <c r="F124" s="819">
        <f>_xlfn.IFNA(VLOOKUP(C124,Import_KOKU!B:E,4,FALSE),"")</f>
        <v>0</v>
      </c>
      <c r="G124" s="730">
        <v>1</v>
      </c>
      <c r="H124" s="727" t="s">
        <v>308</v>
      </c>
      <c r="I124" s="732" t="str">
        <f>_xlfn.IFNA(IF(VLOOKUP(H124,Languages!$A:$D,1,TRUE)=H124,VLOOKUP(H124,Languages!$A:$D,Summary!$C$7,TRUE),NA()),"")</f>
        <v>Kaikki resurssit (data, prosessit, järjestelmät, tilat ja toimitusketjut), joita tarvitaan yhteiskunnallisesti kriittisten palvelujen tuottamiseen, ovat organisaation riskienhallinnan politiikkojen ja prosessien piirissä.</v>
      </c>
      <c r="J124" s="591"/>
      <c r="K124" s="597">
        <f>_xlfn.IFNA(VLOOKUP($H124,Table26[],2,FALSE),"")</f>
        <v>0</v>
      </c>
      <c r="L124" s="466">
        <f>_xlfn.IFNA(VLOOKUP($H124,Table26[],3,FALSE),"")</f>
        <v>0</v>
      </c>
      <c r="M124" s="466">
        <f>_xlfn.IFNA(VLOOKUP($H124,Table26[],4,FALSE),"")</f>
        <v>0</v>
      </c>
      <c r="N124" s="466">
        <f>_xlfn.IFNA(VLOOKUP($H124,Table26[],5,FALSE),"")</f>
        <v>0</v>
      </c>
      <c r="O124" s="467">
        <f>_xlfn.IFNA(VLOOKUP($H124,Table26[],6,FALSE),"")</f>
        <v>0</v>
      </c>
      <c r="P124" s="448"/>
      <c r="Q124" s="137"/>
    </row>
    <row r="125" spans="1:17" ht="61.2" customHeight="1" x14ac:dyDescent="0.25">
      <c r="A125" s="148"/>
      <c r="B125" s="849"/>
      <c r="C125" s="749" t="s">
        <v>3841</v>
      </c>
      <c r="D125" s="750" t="s">
        <v>4030</v>
      </c>
      <c r="E125" s="751" t="s">
        <v>3810</v>
      </c>
      <c r="F125" s="819">
        <f>_xlfn.IFNA(VLOOKUP(C125,Import_KOKU!B:E,4,FALSE),"")</f>
        <v>0</v>
      </c>
      <c r="G125" s="730" t="s">
        <v>1537</v>
      </c>
      <c r="H125" s="727" t="s">
        <v>44</v>
      </c>
      <c r="I125" s="732" t="str">
        <f>_xlfn.IFNA(IF(VLOOKUP(H125,Languages!$A:$D,1,TRUE)=H125,VLOOKUP(H125,Languages!$A:$D,Summary!$C$7,TRUE),NA()),"")</f>
        <v>Kyberturvallisuusarkkitehtuuri (ARCHITECTURE)</v>
      </c>
      <c r="J125" s="591"/>
      <c r="K125" s="597">
        <f>_xlfn.IFNA(VLOOKUP($H125,Table26[],2,FALSE),"")</f>
        <v>0</v>
      </c>
      <c r="L125" s="466">
        <f>_xlfn.IFNA(VLOOKUP($H125,Table26[],3,FALSE),"")</f>
        <v>0</v>
      </c>
      <c r="M125" s="466">
        <f>_xlfn.IFNA(VLOOKUP($H125,Table26[],4,FALSE),"")</f>
        <v>0</v>
      </c>
      <c r="N125" s="466">
        <f>_xlfn.IFNA(VLOOKUP($H125,Table26[],5,FALSE),"")</f>
        <v>0</v>
      </c>
      <c r="O125" s="467">
        <f>_xlfn.IFNA(VLOOKUP($H125,Table26[],6,FALSE),"")</f>
        <v>0</v>
      </c>
      <c r="P125" s="448"/>
      <c r="Q125" s="137"/>
    </row>
    <row r="126" spans="1:17" ht="61.2" customHeight="1" x14ac:dyDescent="0.25">
      <c r="A126" s="148"/>
      <c r="B126" s="849"/>
      <c r="C126" s="749" t="s">
        <v>3823</v>
      </c>
      <c r="D126" s="750" t="s">
        <v>4030</v>
      </c>
      <c r="E126" s="751" t="s">
        <v>3807</v>
      </c>
      <c r="F126" s="819">
        <f>_xlfn.IFNA(VLOOKUP(C126,Import_KOKU!B:E,4,FALSE),"")</f>
        <v>0</v>
      </c>
      <c r="G126" s="730">
        <v>3</v>
      </c>
      <c r="H126" s="727" t="s">
        <v>2260</v>
      </c>
      <c r="I126" s="732" t="str">
        <f>_xlfn.IFNA(IF(VLOOKUP(H126,Languages!$A:$D,1,TRUE)=H126,VLOOKUP(H126,Languages!$A:$D,Summary!$C$7,TRUE),NA()),"")</f>
        <v xml:space="preserve">Monivaiheista tunnistautumista vaaditaan </v>
      </c>
      <c r="J126" s="591"/>
      <c r="K126" s="597">
        <f>_xlfn.IFNA(VLOOKUP($H126,Table26[],2,FALSE),"")</f>
        <v>0</v>
      </c>
      <c r="L126" s="466">
        <f>_xlfn.IFNA(VLOOKUP($H126,Table26[],3,FALSE),"")</f>
        <v>0</v>
      </c>
      <c r="M126" s="466">
        <f>_xlfn.IFNA(VLOOKUP($H126,Table26[],4,FALSE),"")</f>
        <v>0</v>
      </c>
      <c r="N126" s="466">
        <f>_xlfn.IFNA(VLOOKUP($H126,Table26[],5,FALSE),"")</f>
        <v>0</v>
      </c>
      <c r="O126" s="467">
        <f>_xlfn.IFNA(VLOOKUP($H126,Table26[],6,FALSE),"")</f>
        <v>0</v>
      </c>
      <c r="P126" s="448"/>
      <c r="Q126" s="137"/>
    </row>
    <row r="127" spans="1:17" ht="61.2" customHeight="1" x14ac:dyDescent="0.25">
      <c r="A127" s="148"/>
      <c r="B127" s="849"/>
      <c r="C127" s="749" t="s">
        <v>3830</v>
      </c>
      <c r="D127" s="750" t="s">
        <v>4030</v>
      </c>
      <c r="E127" s="751" t="s">
        <v>3813</v>
      </c>
      <c r="F127" s="819">
        <f>_xlfn.IFNA(VLOOKUP(C127,Import_KOKU!B:E,4,FALSE),"")</f>
        <v>0</v>
      </c>
      <c r="G127" s="730">
        <v>2</v>
      </c>
      <c r="H127" s="727" t="s">
        <v>254</v>
      </c>
      <c r="I127" s="732" t="str">
        <f>_xlfn.IFNA(IF(VLOOKUP(H127,Languages!$A:$D,1,TRUE)=H127,VLOOKUP(H127,Languages!$A:$D,Summary!$C$7,TRUE),NA()),"")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J127" s="591"/>
      <c r="K127" s="597">
        <f>_xlfn.IFNA(VLOOKUP($H127,Table26[],2,FALSE),"")</f>
        <v>0</v>
      </c>
      <c r="L127" s="466">
        <f>_xlfn.IFNA(VLOOKUP($H127,Table26[],3,FALSE),"")</f>
        <v>0</v>
      </c>
      <c r="M127" s="466">
        <f>_xlfn.IFNA(VLOOKUP($H127,Table26[],4,FALSE),"")</f>
        <v>0</v>
      </c>
      <c r="N127" s="466">
        <f>_xlfn.IFNA(VLOOKUP($H127,Table26[],5,FALSE),"")</f>
        <v>0</v>
      </c>
      <c r="O127" s="467">
        <f>_xlfn.IFNA(VLOOKUP($H127,Table26[],6,FALSE),"")</f>
        <v>0</v>
      </c>
      <c r="P127" s="448"/>
      <c r="Q127" s="137"/>
    </row>
    <row r="128" spans="1:17" ht="61.2" customHeight="1" x14ac:dyDescent="0.25">
      <c r="A128" s="148"/>
      <c r="B128" s="849"/>
      <c r="C128" s="749" t="s">
        <v>3833</v>
      </c>
      <c r="D128" s="750" t="s">
        <v>4030</v>
      </c>
      <c r="E128" s="751" t="s">
        <v>3815</v>
      </c>
      <c r="F128" s="819">
        <f>_xlfn.IFNA(VLOOKUP(C128,Import_KOKU!B:E,4,FALSE),"")</f>
        <v>0</v>
      </c>
      <c r="G128" s="730">
        <v>2</v>
      </c>
      <c r="H128" s="727" t="s">
        <v>898</v>
      </c>
      <c r="I128" s="732" t="str">
        <f>_xlfn.IFNA(IF(VLOOKUP(H128,Languages!$A:$D,1,TRUE)=H128,VLOOKUP(H128,Languages!$A:$D,Summary!$C$7,TRUE),NA()),"")</f>
        <v>Verkkoliikennettä ja sähköpostia valvotaan, analysoidaan ja hallitaan (esimerkiksi estämällä haitallisia linkkejä tai epäilyttäviä latauksia, sähköpostin autentikointi tai IP-osoitteiden estäminen).</v>
      </c>
      <c r="J128" s="591"/>
      <c r="K128" s="597">
        <f>_xlfn.IFNA(VLOOKUP($H128,Table26[],2,FALSE),"")</f>
        <v>0</v>
      </c>
      <c r="L128" s="466">
        <f>_xlfn.IFNA(VLOOKUP($H128,Table26[],3,FALSE),"")</f>
        <v>0</v>
      </c>
      <c r="M128" s="466">
        <f>_xlfn.IFNA(VLOOKUP($H128,Table26[],4,FALSE),"")</f>
        <v>0</v>
      </c>
      <c r="N128" s="466">
        <f>_xlfn.IFNA(VLOOKUP($H128,Table26[],5,FALSE),"")</f>
        <v>0</v>
      </c>
      <c r="O128" s="467">
        <f>_xlfn.IFNA(VLOOKUP($H128,Table26[],6,FALSE),"")</f>
        <v>0</v>
      </c>
      <c r="P128" s="448"/>
      <c r="Q128" s="137"/>
    </row>
    <row r="129" spans="1:17" ht="61.2" customHeight="1" x14ac:dyDescent="0.25">
      <c r="A129" s="148"/>
      <c r="B129" s="849"/>
      <c r="C129" s="749" t="s">
        <v>3833</v>
      </c>
      <c r="D129" s="750" t="s">
        <v>4030</v>
      </c>
      <c r="E129" s="751" t="s">
        <v>3815</v>
      </c>
      <c r="F129" s="819">
        <f>_xlfn.IFNA(VLOOKUP(C129,Import_KOKU!B:E,4,FALSE),"")</f>
        <v>0</v>
      </c>
      <c r="G129" s="730">
        <v>2</v>
      </c>
      <c r="H129" s="727" t="s">
        <v>905</v>
      </c>
      <c r="I129" s="732" t="str">
        <f>_xlfn.IFNA(IF(VLOOKUP(H129,Languages!$A:$D,1,TRUE)=H129,VLOOKUP(H129,Languages!$A:$D,Summary!$C$7,TRUE),NA()),"")</f>
        <v>Tietoturvaohjelmistot vaaditaan soveltuvin osin osana laitteiden konfiguraatiota (esimerkiksi päätelaitteen turva- ja havainnointiratkaisut tai päätelaitekohtaiset palomuuriratkaisut).</v>
      </c>
      <c r="J129" s="591"/>
      <c r="K129" s="597">
        <f>_xlfn.IFNA(VLOOKUP($H129,Table26[],2,FALSE),"")</f>
        <v>0</v>
      </c>
      <c r="L129" s="466">
        <f>_xlfn.IFNA(VLOOKUP($H129,Table26[],3,FALSE),"")</f>
        <v>0</v>
      </c>
      <c r="M129" s="466">
        <f>_xlfn.IFNA(VLOOKUP($H129,Table26[],4,FALSE),"")</f>
        <v>0</v>
      </c>
      <c r="N129" s="466">
        <f>_xlfn.IFNA(VLOOKUP($H129,Table26[],5,FALSE),"")</f>
        <v>0</v>
      </c>
      <c r="O129" s="467">
        <f>_xlfn.IFNA(VLOOKUP($H129,Table26[],6,FALSE),"")</f>
        <v>0</v>
      </c>
      <c r="P129" s="448"/>
      <c r="Q129" s="137"/>
    </row>
    <row r="130" spans="1:17" ht="61.2" customHeight="1" x14ac:dyDescent="0.25">
      <c r="A130" s="148"/>
      <c r="B130" s="849"/>
      <c r="C130" s="749" t="s">
        <v>3864</v>
      </c>
      <c r="D130" s="750" t="s">
        <v>4030</v>
      </c>
      <c r="E130" s="751" t="s">
        <v>3769</v>
      </c>
      <c r="F130" s="819">
        <f>_xlfn.IFNA(VLOOKUP(C130,Import_KOKU!B:E,4,FALSE),"")</f>
        <v>0</v>
      </c>
      <c r="G130" s="730">
        <v>1</v>
      </c>
      <c r="H130" s="727" t="s">
        <v>208</v>
      </c>
      <c r="I130" s="732" t="str">
        <f>_xlfn.IFNA(IF(VLOOKUP(H130,Languages!$A:$D,1,TRUE)=H130,VLOOKUP(H130,Languages!$A:$D,Summary!$C$7,TRUE),NA()),"")</f>
        <v>Tiedoista on saatavilla varmuuskopiot, joita testaan. Tasolla 1 tämän ei tarvitse olla systemaattista ja säännöllistä.</v>
      </c>
      <c r="J130" s="591"/>
      <c r="K130" s="597">
        <f>_xlfn.IFNA(VLOOKUP($H130,Table26[],2,FALSE),"")</f>
        <v>0</v>
      </c>
      <c r="L130" s="466">
        <f>_xlfn.IFNA(VLOOKUP($H130,Table26[],3,FALSE),"")</f>
        <v>0</v>
      </c>
      <c r="M130" s="466">
        <f>_xlfn.IFNA(VLOOKUP($H130,Table26[],4,FALSE),"")</f>
        <v>0</v>
      </c>
      <c r="N130" s="466">
        <f>_xlfn.IFNA(VLOOKUP($H130,Table26[],5,FALSE),"")</f>
        <v>0</v>
      </c>
      <c r="O130" s="467">
        <f>_xlfn.IFNA(VLOOKUP($H130,Table26[],6,FALSE),"")</f>
        <v>0</v>
      </c>
      <c r="P130" s="448"/>
      <c r="Q130" s="137"/>
    </row>
    <row r="131" spans="1:17" ht="61.2" customHeight="1" x14ac:dyDescent="0.25">
      <c r="A131" s="148"/>
      <c r="B131" s="849"/>
      <c r="C131" s="749" t="s">
        <v>4031</v>
      </c>
      <c r="D131" s="750" t="s">
        <v>4030</v>
      </c>
      <c r="E131" s="751" t="s">
        <v>3774</v>
      </c>
      <c r="F131" s="819">
        <f>_xlfn.IFNA(VLOOKUP(C131,Import_KOKU!B:E,4,FALSE),"")</f>
        <v>0</v>
      </c>
      <c r="G131" s="730">
        <v>2</v>
      </c>
      <c r="H131" s="727" t="s">
        <v>878</v>
      </c>
      <c r="I131" s="732" t="str">
        <f>_xlfn.IFNA(IF(VLOOKUP(H131,Languages!$A:$D,1,TRUE)=H131,VLOOKUP(H131,Languages!$A:$D,Summary!$C$7,TRUE),NA()),"")</f>
        <v>Jatkuvuussuunnitelmat testataan arvioimalla ja/tai harjoittelemalla aika ajoin ja määriteltyjen tilanteiden kuten järjestelmämuutosten tai ulkoisten tapahtumien yhteydessä.</v>
      </c>
      <c r="J131" s="591"/>
      <c r="K131" s="597">
        <f>_xlfn.IFNA(VLOOKUP($H131,Table26[],2,FALSE),"")</f>
        <v>0</v>
      </c>
      <c r="L131" s="466">
        <f>_xlfn.IFNA(VLOOKUP($H131,Table26[],3,FALSE),"")</f>
        <v>0</v>
      </c>
      <c r="M131" s="466">
        <f>_xlfn.IFNA(VLOOKUP($H131,Table26[],4,FALSE),"")</f>
        <v>0</v>
      </c>
      <c r="N131" s="466">
        <f>_xlfn.IFNA(VLOOKUP($H131,Table26[],5,FALSE),"")</f>
        <v>0</v>
      </c>
      <c r="O131" s="467">
        <f>_xlfn.IFNA(VLOOKUP($H131,Table26[],6,FALSE),"")</f>
        <v>0</v>
      </c>
      <c r="P131" s="448"/>
      <c r="Q131" s="137"/>
    </row>
    <row r="132" spans="1:17" ht="61.2" customHeight="1" x14ac:dyDescent="0.25">
      <c r="A132" s="148"/>
      <c r="B132" s="849"/>
      <c r="C132" s="749" t="s">
        <v>3876</v>
      </c>
      <c r="D132" s="750" t="s">
        <v>4030</v>
      </c>
      <c r="E132" s="751" t="s">
        <v>3790</v>
      </c>
      <c r="F132" s="819">
        <f>_xlfn.IFNA(VLOOKUP(C132,Import_KOKU!B:E,4,FALSE),"")</f>
        <v>0</v>
      </c>
      <c r="G132" s="730">
        <v>2</v>
      </c>
      <c r="H132" s="727" t="s">
        <v>156</v>
      </c>
      <c r="I132" s="732" t="str">
        <f>_xlfn.IFNA(IF(VLOOKUP(H132,Languages!$A:$D,1,TRUE)=H132,VLOOKUP(H132,Languages!$A:$D,Summary!$C$7,TRUE),NA()),"")</f>
        <v>Lokitietoa kerätään sellaisista laitteista, ohjelmistoista ja tietovarannoista, joita voitaisiin käyttää hyökkääjän tavoitteen saavuttamiseen.</v>
      </c>
      <c r="J132" s="591"/>
      <c r="K132" s="597">
        <f>_xlfn.IFNA(VLOOKUP($H132,Table26[],2,FALSE),"")</f>
        <v>0</v>
      </c>
      <c r="L132" s="466">
        <f>_xlfn.IFNA(VLOOKUP($H132,Table26[],3,FALSE),"")</f>
        <v>0</v>
      </c>
      <c r="M132" s="466">
        <f>_xlfn.IFNA(VLOOKUP($H132,Table26[],4,FALSE),"")</f>
        <v>0</v>
      </c>
      <c r="N132" s="466">
        <f>_xlfn.IFNA(VLOOKUP($H132,Table26[],5,FALSE),"")</f>
        <v>0</v>
      </c>
      <c r="O132" s="467">
        <f>_xlfn.IFNA(VLOOKUP($H132,Table26[],6,FALSE),"")</f>
        <v>0</v>
      </c>
      <c r="P132" s="448"/>
      <c r="Q132" s="137"/>
    </row>
    <row r="133" spans="1:17" ht="61.2" customHeight="1" x14ac:dyDescent="0.25">
      <c r="A133" s="148"/>
      <c r="B133" s="849"/>
      <c r="C133" s="749" t="s">
        <v>3876</v>
      </c>
      <c r="D133" s="750" t="s">
        <v>4030</v>
      </c>
      <c r="E133" s="751" t="s">
        <v>3790</v>
      </c>
      <c r="F133" s="819">
        <f>_xlfn.IFNA(VLOOKUP(C133,Import_KOKU!B:E,4,FALSE),"")</f>
        <v>0</v>
      </c>
      <c r="G133" s="730">
        <v>2</v>
      </c>
      <c r="H133" s="727" t="s">
        <v>157</v>
      </c>
      <c r="I133" s="732" t="str">
        <f>_xlfn.IFNA(IF(VLOOKUP(H133,Languages!$A:$D,1,TRUE)=H133,VLOOKUP(H133,Languages!$A:$D,Summary!$C$7,TRUE),NA()),"")</f>
        <v xml:space="preserve">IT- ja OT-laitteille, ohjelmistoille ja tietovarannoille, jotka ovat tärkeitä toiminnon kannalta tai joita hyökkääjä voisi hyödyntää tavoitteensa saavuttamiseen, on määritetty ja ylläpidetty lokitusvaatimuksia. </v>
      </c>
      <c r="J133" s="591"/>
      <c r="K133" s="597">
        <f>_xlfn.IFNA(VLOOKUP($H133,Table26[],2,FALSE),"")</f>
        <v>0</v>
      </c>
      <c r="L133" s="466">
        <f>_xlfn.IFNA(VLOOKUP($H133,Table26[],3,FALSE),"")</f>
        <v>0</v>
      </c>
      <c r="M133" s="466">
        <f>_xlfn.IFNA(VLOOKUP($H133,Table26[],4,FALSE),"")</f>
        <v>0</v>
      </c>
      <c r="N133" s="466">
        <f>_xlfn.IFNA(VLOOKUP($H133,Table26[],5,FALSE),"")</f>
        <v>0</v>
      </c>
      <c r="O133" s="467">
        <f>_xlfn.IFNA(VLOOKUP($H133,Table26[],6,FALSE),"")</f>
        <v>0</v>
      </c>
      <c r="P133" s="448"/>
      <c r="Q133" s="137"/>
    </row>
    <row r="134" spans="1:17" ht="61.2" customHeight="1" x14ac:dyDescent="0.25">
      <c r="A134" s="148"/>
      <c r="B134" s="849"/>
      <c r="C134" s="749" t="s">
        <v>3881</v>
      </c>
      <c r="D134" s="750" t="s">
        <v>4030</v>
      </c>
      <c r="E134" s="751" t="s">
        <v>3798</v>
      </c>
      <c r="F134" s="819">
        <f>_xlfn.IFNA(VLOOKUP(C134,Import_KOKU!B:E,4,FALSE),"")</f>
        <v>0</v>
      </c>
      <c r="G134" s="730">
        <v>2</v>
      </c>
      <c r="H134" s="727" t="s">
        <v>130</v>
      </c>
      <c r="I134" s="732" t="str">
        <f>_xlfn.IFNA(IF(VLOOKUP(H134,Languages!$A:$D,1,TRUE)=H134,VLOOKUP(H134,Languages!$A:$D,Summary!$C$7,TRUE),NA()),"")</f>
        <v>Haavoittuvuustiedon lähteet kattavat korkean prioriteetin laitteet ja ohjelmistot  ja näitä tietolähteitä seurataan säännöllisesti.</v>
      </c>
      <c r="J134" s="591"/>
      <c r="K134" s="597">
        <f>_xlfn.IFNA(VLOOKUP($H134,Table26[],2,FALSE),"")</f>
        <v>0</v>
      </c>
      <c r="L134" s="466">
        <f>_xlfn.IFNA(VLOOKUP($H134,Table26[],3,FALSE),"")</f>
        <v>0</v>
      </c>
      <c r="M134" s="466">
        <f>_xlfn.IFNA(VLOOKUP($H134,Table26[],4,FALSE),"")</f>
        <v>0</v>
      </c>
      <c r="N134" s="466">
        <f>_xlfn.IFNA(VLOOKUP($H134,Table26[],5,FALSE),"")</f>
        <v>0</v>
      </c>
      <c r="O134" s="467">
        <f>_xlfn.IFNA(VLOOKUP($H134,Table26[],6,FALSE),"")</f>
        <v>0</v>
      </c>
      <c r="P134" s="448"/>
      <c r="Q134" s="137"/>
    </row>
    <row r="135" spans="1:17" ht="61.2" customHeight="1" x14ac:dyDescent="0.25">
      <c r="A135" s="148"/>
      <c r="B135" s="849"/>
      <c r="C135" s="749" t="s">
        <v>3881</v>
      </c>
      <c r="D135" s="750" t="s">
        <v>4030</v>
      </c>
      <c r="E135" s="751" t="s">
        <v>3798</v>
      </c>
      <c r="F135" s="819">
        <f>_xlfn.IFNA(VLOOKUP(C135,Import_KOKU!B:E,4,FALSE),"")</f>
        <v>0</v>
      </c>
      <c r="G135" s="730">
        <v>2</v>
      </c>
      <c r="H135" s="727" t="s">
        <v>132</v>
      </c>
      <c r="I135" s="732" t="str">
        <f>_xlfn.IFNA(IF(VLOOKUP(H135,Languages!$A:$D,1,TRUE)=H135,VLOOKUP(H135,Languages!$A:$D,Summary!$C$7,TRUE),NA()),"")</f>
        <v>Tunnistetut haavoittuvuudet analysoidaan, priorisoidaan ja niihin puututaan tilanteen edellyttämin keinoin.</v>
      </c>
      <c r="J135" s="591"/>
      <c r="K135" s="597">
        <f>_xlfn.IFNA(VLOOKUP($H135,Table26[],2,FALSE),"")</f>
        <v>0</v>
      </c>
      <c r="L135" s="466">
        <f>_xlfn.IFNA(VLOOKUP($H135,Table26[],3,FALSE),"")</f>
        <v>0</v>
      </c>
      <c r="M135" s="466">
        <f>_xlfn.IFNA(VLOOKUP($H135,Table26[],4,FALSE),"")</f>
        <v>0</v>
      </c>
      <c r="N135" s="466">
        <f>_xlfn.IFNA(VLOOKUP($H135,Table26[],5,FALSE),"")</f>
        <v>0</v>
      </c>
      <c r="O135" s="467">
        <f>_xlfn.IFNA(VLOOKUP($H135,Table26[],6,FALSE),"")</f>
        <v>0</v>
      </c>
      <c r="P135" s="448"/>
      <c r="Q135" s="137"/>
    </row>
    <row r="136" spans="1:17" ht="61.2" customHeight="1" x14ac:dyDescent="0.25">
      <c r="A136" s="148"/>
      <c r="B136" s="849"/>
      <c r="C136" s="749" t="s">
        <v>3854</v>
      </c>
      <c r="D136" s="750" t="s">
        <v>4030</v>
      </c>
      <c r="E136" s="751" t="s">
        <v>3748</v>
      </c>
      <c r="F136" s="819">
        <f>_xlfn.IFNA(VLOOKUP(C136,Import_KOKU!B:E,4,FALSE),"")</f>
        <v>0</v>
      </c>
      <c r="G136" s="730">
        <v>3</v>
      </c>
      <c r="H136" s="727" t="s">
        <v>289</v>
      </c>
      <c r="I136" s="732" t="str">
        <f>_xlfn.IFNA(IF(VLOOKUP(H136,Languages!$A:$D,1,TRUE)=H136,VLOOKUP(H136,Languages!$A:$D,Summary!$C$7,TRUE),NA()),"")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J136" s="591"/>
      <c r="K136" s="597">
        <f>_xlfn.IFNA(VLOOKUP($H136,Table26[],2,FALSE),"")</f>
        <v>0</v>
      </c>
      <c r="L136" s="466">
        <f>_xlfn.IFNA(VLOOKUP($H136,Table26[],3,FALSE),"")</f>
        <v>0</v>
      </c>
      <c r="M136" s="466">
        <f>_xlfn.IFNA(VLOOKUP($H136,Table26[],4,FALSE),"")</f>
        <v>0</v>
      </c>
      <c r="N136" s="466">
        <f>_xlfn.IFNA(VLOOKUP($H136,Table26[],5,FALSE),"")</f>
        <v>0</v>
      </c>
      <c r="O136" s="467">
        <f>_xlfn.IFNA(VLOOKUP($H136,Table26[],6,FALSE),"")</f>
        <v>0</v>
      </c>
      <c r="P136" s="448"/>
      <c r="Q136" s="137"/>
    </row>
    <row r="137" spans="1:17" ht="61.2" customHeight="1" x14ac:dyDescent="0.25">
      <c r="A137" s="148"/>
      <c r="B137" s="849"/>
      <c r="C137" s="749" t="s">
        <v>4032</v>
      </c>
      <c r="D137" s="750" t="s">
        <v>4030</v>
      </c>
      <c r="E137" s="751" t="s">
        <v>3796</v>
      </c>
      <c r="F137" s="819">
        <f>_xlfn.IFNA(VLOOKUP(C137,Import_KOKU!B:E,4,FALSE),"")</f>
        <v>0</v>
      </c>
      <c r="G137" s="730">
        <v>1</v>
      </c>
      <c r="H137" s="727" t="s">
        <v>2284</v>
      </c>
      <c r="I137" s="732" t="str">
        <f>_xlfn.IFNA(IF(VLOOKUP(H137,Languages!$A:$D,1,TRUE)=H137,VLOOKUP(H137,Languages!$A:$D,Summary!$C$7,TRUE),NA()),"")</f>
        <v>Toimittajien ja muiden kumppaniverkoston toimijoiden valintaan vaikuttaa arvio niiden kyberturvallisuuskelpoisuuksista. Tasolla 1 tämän ei tarvitse olla systemaattista ja säännöllistä.</v>
      </c>
      <c r="J137" s="591"/>
      <c r="K137" s="597">
        <f>_xlfn.IFNA(VLOOKUP($H137,Table26[],2,FALSE),"")</f>
        <v>0</v>
      </c>
      <c r="L137" s="466">
        <f>_xlfn.IFNA(VLOOKUP($H137,Table26[],3,FALSE),"")</f>
        <v>0</v>
      </c>
      <c r="M137" s="466">
        <f>_xlfn.IFNA(VLOOKUP($H137,Table26[],4,FALSE),"")</f>
        <v>0</v>
      </c>
      <c r="N137" s="466">
        <f>_xlfn.IFNA(VLOOKUP($H137,Table26[],5,FALSE),"")</f>
        <v>0</v>
      </c>
      <c r="O137" s="467">
        <f>_xlfn.IFNA(VLOOKUP($H137,Table26[],6,FALSE),"")</f>
        <v>0</v>
      </c>
      <c r="P137" s="448"/>
      <c r="Q137" s="137"/>
    </row>
    <row r="138" spans="1:17" ht="61.2" customHeight="1" x14ac:dyDescent="0.25">
      <c r="A138" s="148"/>
      <c r="B138" s="849"/>
      <c r="C138" s="749" t="s">
        <v>3835</v>
      </c>
      <c r="D138" s="750" t="s">
        <v>4030</v>
      </c>
      <c r="E138" s="751" t="s">
        <v>3816</v>
      </c>
      <c r="F138" s="819">
        <f>_xlfn.IFNA(VLOOKUP(C138,Import_KOKU!B:E,4,FALSE),"")</f>
        <v>0</v>
      </c>
      <c r="G138" s="730">
        <v>3</v>
      </c>
      <c r="H138" s="727" t="s">
        <v>263</v>
      </c>
      <c r="I138" s="732" t="str">
        <f>_xlfn.IFNA(IF(VLOOKUP(H138,Languages!$A:$D,1,TRUE)=H138,VLOOKUP(H138,Languages!$A:$D,Summary!$C$7,TRUE),NA()),"")</f>
        <v>Kaikkien ohjelmisto- ja sovellushankintojen valinnassa huomioidaan noudattaako toimittaja turvallisen sovelluskehityksen periaatteita.</v>
      </c>
      <c r="J138" s="591"/>
      <c r="K138" s="597">
        <f>_xlfn.IFNA(VLOOKUP($H138,Table26[],2,FALSE),"")</f>
        <v>0</v>
      </c>
      <c r="L138" s="466">
        <f>_xlfn.IFNA(VLOOKUP($H138,Table26[],3,FALSE),"")</f>
        <v>0</v>
      </c>
      <c r="M138" s="466">
        <f>_xlfn.IFNA(VLOOKUP($H138,Table26[],4,FALSE),"")</f>
        <v>0</v>
      </c>
      <c r="N138" s="466">
        <f>_xlfn.IFNA(VLOOKUP($H138,Table26[],5,FALSE),"")</f>
        <v>0</v>
      </c>
      <c r="O138" s="467">
        <f>_xlfn.IFNA(VLOOKUP($H138,Table26[],6,FALSE),"")</f>
        <v>0</v>
      </c>
      <c r="P138" s="448"/>
      <c r="Q138" s="137"/>
    </row>
    <row r="139" spans="1:17" ht="61.2" customHeight="1" x14ac:dyDescent="0.25">
      <c r="A139" s="148"/>
      <c r="B139" s="849"/>
      <c r="C139" s="749" t="s">
        <v>3835</v>
      </c>
      <c r="D139" s="750" t="s">
        <v>4030</v>
      </c>
      <c r="E139" s="751" t="s">
        <v>3816</v>
      </c>
      <c r="F139" s="819">
        <f>_xlfn.IFNA(VLOOKUP(C139,Import_KOKU!B:E,4,FALSE),"")</f>
        <v>0</v>
      </c>
      <c r="G139" s="730">
        <v>2</v>
      </c>
      <c r="H139" s="727" t="s">
        <v>75</v>
      </c>
      <c r="I139" s="732" t="str">
        <f>_xlfn.IFNA(IF(VLOOKUP(H139,Languages!$A:$D,1,TRUE)=H139,VLOOKUP(H139,Languages!$A:$D,Summary!$C$7,TRUE),NA()),"")</f>
        <v>Vakioidut perusasetukset sisältävät soveltuvilta osin organisaation kyberarkkitehtuurissa määritellyt vaatimukset [kts. ARCHITECTURE-1f].</v>
      </c>
      <c r="J139" s="591"/>
      <c r="K139" s="597">
        <f>_xlfn.IFNA(VLOOKUP($H139,Table26[],2,FALSE),"")</f>
        <v>0</v>
      </c>
      <c r="L139" s="466">
        <f>_xlfn.IFNA(VLOOKUP($H139,Table26[],3,FALSE),"")</f>
        <v>0</v>
      </c>
      <c r="M139" s="466">
        <f>_xlfn.IFNA(VLOOKUP($H139,Table26[],4,FALSE),"")</f>
        <v>0</v>
      </c>
      <c r="N139" s="466">
        <f>_xlfn.IFNA(VLOOKUP($H139,Table26[],5,FALSE),"")</f>
        <v>0</v>
      </c>
      <c r="O139" s="467">
        <f>_xlfn.IFNA(VLOOKUP($H139,Table26[],6,FALSE),"")</f>
        <v>0</v>
      </c>
      <c r="P139" s="448"/>
      <c r="Q139" s="137"/>
    </row>
    <row r="140" spans="1:17" ht="61.2" customHeight="1" x14ac:dyDescent="0.25">
      <c r="A140" s="148"/>
      <c r="B140" s="849"/>
      <c r="C140" s="749" t="s">
        <v>3835</v>
      </c>
      <c r="D140" s="750" t="s">
        <v>4030</v>
      </c>
      <c r="E140" s="751" t="s">
        <v>3816</v>
      </c>
      <c r="F140" s="819">
        <f>_xlfn.IFNA(VLOOKUP(C140,Import_KOKU!B:E,4,FALSE),"")</f>
        <v>0</v>
      </c>
      <c r="G140" s="730">
        <v>2</v>
      </c>
      <c r="H140" s="727" t="s">
        <v>90</v>
      </c>
      <c r="I140" s="732" t="str">
        <f>_xlfn.IFNA(IF(VLOOKUP(H140,Languages!$A:$D,1,TRUE)=H140,VLOOKUP(H140,Languages!$A:$D,Summary!$C$7,TRUE),NA()),"")</f>
        <v>Muutokset ja päivitykset toteutetaan turvallisesti.</v>
      </c>
      <c r="J140" s="591"/>
      <c r="K140" s="597">
        <f>_xlfn.IFNA(VLOOKUP($H140,Table26[],2,FALSE),"")</f>
        <v>0</v>
      </c>
      <c r="L140" s="466">
        <f>_xlfn.IFNA(VLOOKUP($H140,Table26[],3,FALSE),"")</f>
        <v>0</v>
      </c>
      <c r="M140" s="466">
        <f>_xlfn.IFNA(VLOOKUP($H140,Table26[],4,FALSE),"")</f>
        <v>0</v>
      </c>
      <c r="N140" s="466">
        <f>_xlfn.IFNA(VLOOKUP($H140,Table26[],5,FALSE),"")</f>
        <v>0</v>
      </c>
      <c r="O140" s="467">
        <f>_xlfn.IFNA(VLOOKUP($H140,Table26[],6,FALSE),"")</f>
        <v>0</v>
      </c>
      <c r="P140" s="448"/>
      <c r="Q140" s="137"/>
    </row>
    <row r="141" spans="1:17" ht="61.2" customHeight="1" x14ac:dyDescent="0.25">
      <c r="A141" s="148"/>
      <c r="B141" s="849"/>
      <c r="C141" s="749" t="s">
        <v>4033</v>
      </c>
      <c r="D141" s="750" t="s">
        <v>4034</v>
      </c>
      <c r="E141" s="751" t="s">
        <v>3818</v>
      </c>
      <c r="F141" s="819">
        <f>_xlfn.IFNA(VLOOKUP(C141,Import_KOKU!B:E,4,FALSE),"")</f>
        <v>0</v>
      </c>
      <c r="G141" s="730">
        <v>2</v>
      </c>
      <c r="H141" s="727" t="s">
        <v>68</v>
      </c>
      <c r="I141" s="732" t="str">
        <f>_xlfn.IFNA(IF(VLOOKUP(H141,Languages!$A:$D,1,TRUE)=H141,VLOOKUP(H141,Languages!$A:$D,Summary!$C$7,TRUE),NA()),"")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J141" s="591"/>
      <c r="K141" s="597">
        <f>_xlfn.IFNA(VLOOKUP($H141,Table26[],2,FALSE),"")</f>
        <v>0</v>
      </c>
      <c r="L141" s="466">
        <f>_xlfn.IFNA(VLOOKUP($H141,Table26[],3,FALSE),"")</f>
        <v>0</v>
      </c>
      <c r="M141" s="466">
        <f>_xlfn.IFNA(VLOOKUP($H141,Table26[],4,FALSE),"")</f>
        <v>0</v>
      </c>
      <c r="N141" s="466">
        <f>_xlfn.IFNA(VLOOKUP($H141,Table26[],5,FALSE),"")</f>
        <v>0</v>
      </c>
      <c r="O141" s="467">
        <f>_xlfn.IFNA(VLOOKUP($H141,Table26[],6,FALSE),"")</f>
        <v>0</v>
      </c>
      <c r="P141" s="448"/>
      <c r="Q141" s="137"/>
    </row>
    <row r="142" spans="1:17" ht="61.2" customHeight="1" x14ac:dyDescent="0.25">
      <c r="A142" s="148"/>
      <c r="B142" s="849"/>
      <c r="C142" s="749" t="s">
        <v>4035</v>
      </c>
      <c r="D142" s="750" t="s">
        <v>4034</v>
      </c>
      <c r="E142" s="751" t="s">
        <v>3743</v>
      </c>
      <c r="F142" s="819">
        <f>_xlfn.IFNA(VLOOKUP(C142,Import_KOKU!B:E,4,FALSE),"")</f>
        <v>0</v>
      </c>
      <c r="G142" s="730">
        <v>2</v>
      </c>
      <c r="H142" s="727" t="s">
        <v>248</v>
      </c>
      <c r="I142" s="732" t="str">
        <f>_xlfn.IFNA(IF(VLOOKUP(H142,Languages!$A:$D,1,TRUE)=H142,VLOOKUP(H142,Languages!$A:$D,Summary!$C$7,TRUE),NA()),"")</f>
        <v>Kyberarkkitehtuuri määrittää kyberturvallisuusvaatimukset toiminnon kannalta tärkeille laitteille, ohjelmistoille ja tietovarannoille.</v>
      </c>
      <c r="J142" s="591"/>
      <c r="K142" s="597">
        <f>_xlfn.IFNA(VLOOKUP($H142,Table26[],2,FALSE),"")</f>
        <v>0</v>
      </c>
      <c r="L142" s="466">
        <f>_xlfn.IFNA(VLOOKUP($H142,Table26[],3,FALSE),"")</f>
        <v>0</v>
      </c>
      <c r="M142" s="466">
        <f>_xlfn.IFNA(VLOOKUP($H142,Table26[],4,FALSE),"")</f>
        <v>0</v>
      </c>
      <c r="N142" s="466">
        <f>_xlfn.IFNA(VLOOKUP($H142,Table26[],5,FALSE),"")</f>
        <v>0</v>
      </c>
      <c r="O142" s="467">
        <f>_xlfn.IFNA(VLOOKUP($H142,Table26[],6,FALSE),"")</f>
        <v>0</v>
      </c>
      <c r="P142" s="448"/>
      <c r="Q142" s="137"/>
    </row>
    <row r="143" spans="1:17" ht="61.2" customHeight="1" x14ac:dyDescent="0.25">
      <c r="A143" s="148"/>
      <c r="B143" s="849"/>
      <c r="C143" s="749" t="s">
        <v>4035</v>
      </c>
      <c r="D143" s="750" t="s">
        <v>4034</v>
      </c>
      <c r="E143" s="751" t="s">
        <v>3743</v>
      </c>
      <c r="F143" s="819">
        <f>_xlfn.IFNA(VLOOKUP(C143,Import_KOKU!B:E,4,FALSE),"")</f>
        <v>0</v>
      </c>
      <c r="G143" s="730">
        <v>2</v>
      </c>
      <c r="H143" s="727" t="s">
        <v>280</v>
      </c>
      <c r="I143" s="732" t="str">
        <f>_xlfn.IFNA(IF(VLOOKUP(H143,Languages!$A:$D,1,TRUE)=H143,VLOOKUP(H143,Languages!$A:$D,Summary!$C$7,TRUE),NA()),"")</f>
        <v>Kyberturvallisuusstrategia nimeää / tunnistaa  kaikki soveltuvat vaatimustenmukaisuusvaatimukset, jotka ohjelman pitää noudattaa. (esimerkiksi NIST CSF, ISO, PCI DSS) (toimeenpano-ohjelma vai strategia)</v>
      </c>
      <c r="J143" s="591"/>
      <c r="K143" s="597">
        <f>_xlfn.IFNA(VLOOKUP($H143,Table26[],2,FALSE),"")</f>
        <v>0</v>
      </c>
      <c r="L143" s="466">
        <f>_xlfn.IFNA(VLOOKUP($H143,Table26[],3,FALSE),"")</f>
        <v>0</v>
      </c>
      <c r="M143" s="466">
        <f>_xlfn.IFNA(VLOOKUP($H143,Table26[],4,FALSE),"")</f>
        <v>0</v>
      </c>
      <c r="N143" s="466">
        <f>_xlfn.IFNA(VLOOKUP($H143,Table26[],5,FALSE),"")</f>
        <v>0</v>
      </c>
      <c r="O143" s="467">
        <f>_xlfn.IFNA(VLOOKUP($H143,Table26[],6,FALSE),"")</f>
        <v>0</v>
      </c>
      <c r="P143" s="448"/>
      <c r="Q143" s="137"/>
    </row>
    <row r="144" spans="1:17" ht="61.2" customHeight="1" x14ac:dyDescent="0.25">
      <c r="A144" s="148"/>
      <c r="B144" s="849"/>
      <c r="C144" s="749" t="s">
        <v>4036</v>
      </c>
      <c r="D144" s="750" t="s">
        <v>4034</v>
      </c>
      <c r="E144" s="751" t="s">
        <v>3812</v>
      </c>
      <c r="F144" s="819">
        <f>_xlfn.IFNA(VLOOKUP(C144,Import_KOKU!B:E,4,FALSE),"")</f>
        <v>0</v>
      </c>
      <c r="G144" s="730">
        <v>2</v>
      </c>
      <c r="H144" s="727" t="s">
        <v>248</v>
      </c>
      <c r="I144" s="732" t="str">
        <f>_xlfn.IFNA(IF(VLOOKUP(H144,Languages!$A:$D,1,TRUE)=H144,VLOOKUP(H144,Languages!$A:$D,Summary!$C$7,TRUE),NA()),"")</f>
        <v>Kyberarkkitehtuuri määrittää kyberturvallisuusvaatimukset toiminnon kannalta tärkeille laitteille, ohjelmistoille ja tietovarannoille.</v>
      </c>
      <c r="J144" s="591"/>
      <c r="K144" s="597">
        <f>_xlfn.IFNA(VLOOKUP($H144,Table26[],2,FALSE),"")</f>
        <v>0</v>
      </c>
      <c r="L144" s="466">
        <f>_xlfn.IFNA(VLOOKUP($H144,Table26[],3,FALSE),"")</f>
        <v>0</v>
      </c>
      <c r="M144" s="466">
        <f>_xlfn.IFNA(VLOOKUP($H144,Table26[],4,FALSE),"")</f>
        <v>0</v>
      </c>
      <c r="N144" s="466">
        <f>_xlfn.IFNA(VLOOKUP($H144,Table26[],5,FALSE),"")</f>
        <v>0</v>
      </c>
      <c r="O144" s="467">
        <f>_xlfn.IFNA(VLOOKUP($H144,Table26[],6,FALSE),"")</f>
        <v>0</v>
      </c>
      <c r="P144" s="448"/>
      <c r="Q144" s="137"/>
    </row>
    <row r="145" spans="1:17" ht="61.2" customHeight="1" x14ac:dyDescent="0.25">
      <c r="A145" s="148"/>
      <c r="B145" s="849"/>
      <c r="C145" s="749" t="s">
        <v>4037</v>
      </c>
      <c r="D145" s="750" t="s">
        <v>4034</v>
      </c>
      <c r="E145" s="751" t="s">
        <v>3750</v>
      </c>
      <c r="F145" s="819">
        <f>_xlfn.IFNA(VLOOKUP(C145,Import_KOKU!B:E,4,FALSE),"")</f>
        <v>0</v>
      </c>
      <c r="G145" s="730">
        <v>2</v>
      </c>
      <c r="H145" s="727" t="s">
        <v>293</v>
      </c>
      <c r="I145" s="732" t="str">
        <f>_xlfn.IFNA(IF(VLOOKUP(H145,Languages!$A:$D,1,TRUE)=H145,VLOOKUP(H145,Languages!$A:$D,Summary!$C$7,TRUE),NA()),"")</f>
        <v>PROGRAM-osion toimintaa varten on määritetty dokumentoidut toimintatavat, joita noudatetaan ja päivitetään säännöllisesti.</v>
      </c>
      <c r="J145" s="591"/>
      <c r="K145" s="597">
        <f>_xlfn.IFNA(VLOOKUP($H145,Table26[],2,FALSE),"")</f>
        <v>0</v>
      </c>
      <c r="L145" s="466">
        <f>_xlfn.IFNA(VLOOKUP($H145,Table26[],3,FALSE),"")</f>
        <v>0</v>
      </c>
      <c r="M145" s="466">
        <f>_xlfn.IFNA(VLOOKUP($H145,Table26[],4,FALSE),"")</f>
        <v>0</v>
      </c>
      <c r="N145" s="466">
        <f>_xlfn.IFNA(VLOOKUP($H145,Table26[],5,FALSE),"")</f>
        <v>0</v>
      </c>
      <c r="O145" s="467">
        <f>_xlfn.IFNA(VLOOKUP($H145,Table26[],6,FALSE),"")</f>
        <v>0</v>
      </c>
      <c r="P145" s="448"/>
      <c r="Q145" s="137"/>
    </row>
    <row r="146" spans="1:17" ht="61.2" customHeight="1" x14ac:dyDescent="0.25">
      <c r="A146" s="148"/>
      <c r="B146" s="849"/>
      <c r="C146" s="749" t="s">
        <v>4038</v>
      </c>
      <c r="D146" s="750" t="s">
        <v>4034</v>
      </c>
      <c r="E146" s="751" t="s">
        <v>3755</v>
      </c>
      <c r="F146" s="819">
        <f>_xlfn.IFNA(VLOOKUP(C146,Import_KOKU!B:E,4,FALSE),"")</f>
        <v>0</v>
      </c>
      <c r="G146" s="730">
        <v>3</v>
      </c>
      <c r="H146" s="727" t="s">
        <v>296</v>
      </c>
      <c r="I146" s="732" t="str">
        <f>_xlfn.IFNA(IF(VLOOKUP(H146,Languages!$A:$D,1,TRUE)=H146,VLOOKUP(H146,Languages!$A:$D,Summary!$C$7,TRUE),NA()),"")</f>
        <v>PROGRAM-osion toiminnan suorittamiseen tarvittavat vastuut, tilivelvollisuudet ja valtuutukset on jalkautettu soveltuville työntekijöille.</v>
      </c>
      <c r="J146" s="591"/>
      <c r="K146" s="597">
        <f>_xlfn.IFNA(VLOOKUP($H146,Table26[],2,FALSE),"")</f>
        <v>0</v>
      </c>
      <c r="L146" s="466">
        <f>_xlfn.IFNA(VLOOKUP($H146,Table26[],3,FALSE),"")</f>
        <v>0</v>
      </c>
      <c r="M146" s="466">
        <f>_xlfn.IFNA(VLOOKUP($H146,Table26[],4,FALSE),"")</f>
        <v>0</v>
      </c>
      <c r="N146" s="466">
        <f>_xlfn.IFNA(VLOOKUP($H146,Table26[],5,FALSE),"")</f>
        <v>0</v>
      </c>
      <c r="O146" s="467">
        <f>_xlfn.IFNA(VLOOKUP($H146,Table26[],6,FALSE),"")</f>
        <v>0</v>
      </c>
      <c r="P146" s="448"/>
      <c r="Q146" s="137"/>
    </row>
    <row r="147" spans="1:17" ht="61.2" customHeight="1" x14ac:dyDescent="0.25">
      <c r="A147" s="148"/>
      <c r="B147" s="849"/>
      <c r="C147" s="749" t="s">
        <v>4039</v>
      </c>
      <c r="D147" s="750" t="s">
        <v>4034</v>
      </c>
      <c r="E147" s="751" t="s">
        <v>3756</v>
      </c>
      <c r="F147" s="819">
        <f>_xlfn.IFNA(VLOOKUP(C147,Import_KOKU!B:E,4,FALSE),"")</f>
        <v>0</v>
      </c>
      <c r="G147" s="730">
        <v>3</v>
      </c>
      <c r="H147" s="727" t="s">
        <v>296</v>
      </c>
      <c r="I147" s="732" t="str">
        <f>_xlfn.IFNA(IF(VLOOKUP(H147,Languages!$A:$D,1,TRUE)=H147,VLOOKUP(H147,Languages!$A:$D,Summary!$C$7,TRUE),NA()),"")</f>
        <v>PROGRAM-osion toiminnan suorittamiseen tarvittavat vastuut, tilivelvollisuudet ja valtuutukset on jalkautettu soveltuville työntekijöille.</v>
      </c>
      <c r="J147" s="591"/>
      <c r="K147" s="597">
        <f>_xlfn.IFNA(VLOOKUP($H147,Table26[],2,FALSE),"")</f>
        <v>0</v>
      </c>
      <c r="L147" s="466">
        <f>_xlfn.IFNA(VLOOKUP($H147,Table26[],3,FALSE),"")</f>
        <v>0</v>
      </c>
      <c r="M147" s="466">
        <f>_xlfn.IFNA(VLOOKUP($H147,Table26[],4,FALSE),"")</f>
        <v>0</v>
      </c>
      <c r="N147" s="466">
        <f>_xlfn.IFNA(VLOOKUP($H147,Table26[],5,FALSE),"")</f>
        <v>0</v>
      </c>
      <c r="O147" s="467">
        <f>_xlfn.IFNA(VLOOKUP($H147,Table26[],6,FALSE),"")</f>
        <v>0</v>
      </c>
      <c r="P147" s="448"/>
      <c r="Q147" s="137"/>
    </row>
    <row r="148" spans="1:17" ht="61.2" customHeight="1" x14ac:dyDescent="0.25">
      <c r="A148" s="148"/>
      <c r="B148" s="849"/>
      <c r="C148" s="749" t="s">
        <v>4040</v>
      </c>
      <c r="D148" s="750" t="s">
        <v>4034</v>
      </c>
      <c r="E148" s="751" t="s">
        <v>3757</v>
      </c>
      <c r="F148" s="819">
        <f>_xlfn.IFNA(VLOOKUP(C148,Import_KOKU!B:E,4,FALSE),"")</f>
        <v>0</v>
      </c>
      <c r="G148" s="730">
        <v>3</v>
      </c>
      <c r="H148" s="727" t="s">
        <v>296</v>
      </c>
      <c r="I148" s="732" t="str">
        <f>_xlfn.IFNA(IF(VLOOKUP(H148,Languages!$A:$D,1,TRUE)=H148,VLOOKUP(H148,Languages!$A:$D,Summary!$C$7,TRUE),NA()),"")</f>
        <v>PROGRAM-osion toiminnan suorittamiseen tarvittavat vastuut, tilivelvollisuudet ja valtuutukset on jalkautettu soveltuville työntekijöille.</v>
      </c>
      <c r="J148" s="591"/>
      <c r="K148" s="597">
        <f>_xlfn.IFNA(VLOOKUP($H148,Table26[],2,FALSE),"")</f>
        <v>0</v>
      </c>
      <c r="L148" s="466">
        <f>_xlfn.IFNA(VLOOKUP($H148,Table26[],3,FALSE),"")</f>
        <v>0</v>
      </c>
      <c r="M148" s="466">
        <f>_xlfn.IFNA(VLOOKUP($H148,Table26[],4,FALSE),"")</f>
        <v>0</v>
      </c>
      <c r="N148" s="466">
        <f>_xlfn.IFNA(VLOOKUP($H148,Table26[],5,FALSE),"")</f>
        <v>0</v>
      </c>
      <c r="O148" s="467">
        <f>_xlfn.IFNA(VLOOKUP($H148,Table26[],6,FALSE),"")</f>
        <v>0</v>
      </c>
      <c r="P148" s="448"/>
      <c r="Q148" s="137"/>
    </row>
    <row r="149" spans="1:17" ht="61.2" customHeight="1" x14ac:dyDescent="0.25">
      <c r="A149" s="148"/>
      <c r="B149" s="849"/>
      <c r="C149" s="749" t="s">
        <v>4041</v>
      </c>
      <c r="D149" s="750" t="s">
        <v>4034</v>
      </c>
      <c r="E149" s="751" t="s">
        <v>3751</v>
      </c>
      <c r="F149" s="819">
        <f>_xlfn.IFNA(VLOOKUP(C149,Import_KOKU!B:E,4,FALSE),"")</f>
        <v>0</v>
      </c>
      <c r="G149" s="730">
        <v>2</v>
      </c>
      <c r="H149" s="727" t="s">
        <v>293</v>
      </c>
      <c r="I149" s="732" t="str">
        <f>_xlfn.IFNA(IF(VLOOKUP(H149,Languages!$A:$D,1,TRUE)=H149,VLOOKUP(H149,Languages!$A:$D,Summary!$C$7,TRUE),NA()),"")</f>
        <v>PROGRAM-osion toimintaa varten on määritetty dokumentoidut toimintatavat, joita noudatetaan ja päivitetään säännöllisesti.</v>
      </c>
      <c r="J149" s="591"/>
      <c r="K149" s="597">
        <f>_xlfn.IFNA(VLOOKUP($H149,Table26[],2,FALSE),"")</f>
        <v>0</v>
      </c>
      <c r="L149" s="466">
        <f>_xlfn.IFNA(VLOOKUP($H149,Table26[],3,FALSE),"")</f>
        <v>0</v>
      </c>
      <c r="M149" s="466">
        <f>_xlfn.IFNA(VLOOKUP($H149,Table26[],4,FALSE),"")</f>
        <v>0</v>
      </c>
      <c r="N149" s="466">
        <f>_xlfn.IFNA(VLOOKUP($H149,Table26[],5,FALSE),"")</f>
        <v>0</v>
      </c>
      <c r="O149" s="467">
        <f>_xlfn.IFNA(VLOOKUP($H149,Table26[],6,FALSE),"")</f>
        <v>0</v>
      </c>
      <c r="P149" s="448"/>
      <c r="Q149" s="137"/>
    </row>
    <row r="150" spans="1:17" ht="61.2" customHeight="1" x14ac:dyDescent="0.25">
      <c r="A150" s="148"/>
      <c r="B150" s="849"/>
      <c r="C150" s="749" t="s">
        <v>4042</v>
      </c>
      <c r="D150" s="750" t="s">
        <v>4034</v>
      </c>
      <c r="E150" s="751" t="s">
        <v>3819</v>
      </c>
      <c r="F150" s="819">
        <f>_xlfn.IFNA(VLOOKUP(C150,Import_KOKU!B:E,4,FALSE),"")</f>
        <v>0</v>
      </c>
      <c r="G150" s="730">
        <v>2</v>
      </c>
      <c r="H150" s="727" t="s">
        <v>68</v>
      </c>
      <c r="I150" s="732" t="str">
        <f>_xlfn.IFNA(IF(VLOOKUP(H150,Languages!$A:$D,1,TRUE)=H150,VLOOKUP(H150,Languages!$A:$D,Summary!$C$7,TRUE),NA()),"")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J150" s="591"/>
      <c r="K150" s="597">
        <f>_xlfn.IFNA(VLOOKUP($H150,Table26[],2,FALSE),"")</f>
        <v>0</v>
      </c>
      <c r="L150" s="466">
        <f>_xlfn.IFNA(VLOOKUP($H150,Table26[],3,FALSE),"")</f>
        <v>0</v>
      </c>
      <c r="M150" s="466">
        <f>_xlfn.IFNA(VLOOKUP($H150,Table26[],4,FALSE),"")</f>
        <v>0</v>
      </c>
      <c r="N150" s="466">
        <f>_xlfn.IFNA(VLOOKUP($H150,Table26[],5,FALSE),"")</f>
        <v>0</v>
      </c>
      <c r="O150" s="467">
        <f>_xlfn.IFNA(VLOOKUP($H150,Table26[],6,FALSE),"")</f>
        <v>0</v>
      </c>
      <c r="P150" s="448"/>
      <c r="Q150" s="137"/>
    </row>
    <row r="151" spans="1:17" ht="61.2" customHeight="1" x14ac:dyDescent="0.25">
      <c r="A151" s="148"/>
      <c r="B151" s="849"/>
      <c r="C151" s="749" t="s">
        <v>4043</v>
      </c>
      <c r="D151" s="750" t="s">
        <v>4034</v>
      </c>
      <c r="E151" s="751" t="s">
        <v>3820</v>
      </c>
      <c r="F151" s="819">
        <f>_xlfn.IFNA(VLOOKUP(C151,Import_KOKU!B:E,4,FALSE),"")</f>
        <v>0</v>
      </c>
      <c r="G151" s="730">
        <v>2</v>
      </c>
      <c r="H151" s="727" t="s">
        <v>68</v>
      </c>
      <c r="I151" s="732" t="str">
        <f>_xlfn.IFNA(IF(VLOOKUP(H151,Languages!$A:$D,1,TRUE)=H151,VLOOKUP(H151,Languages!$A:$D,Summary!$C$7,TRUE),NA()),"")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J151" s="591"/>
      <c r="K151" s="597">
        <f>_xlfn.IFNA(VLOOKUP($H151,Table26[],2,FALSE),"")</f>
        <v>0</v>
      </c>
      <c r="L151" s="466">
        <f>_xlfn.IFNA(VLOOKUP($H151,Table26[],3,FALSE),"")</f>
        <v>0</v>
      </c>
      <c r="M151" s="466">
        <f>_xlfn.IFNA(VLOOKUP($H151,Table26[],4,FALSE),"")</f>
        <v>0</v>
      </c>
      <c r="N151" s="466">
        <f>_xlfn.IFNA(VLOOKUP($H151,Table26[],5,FALSE),"")</f>
        <v>0</v>
      </c>
      <c r="O151" s="467">
        <f>_xlfn.IFNA(VLOOKUP($H151,Table26[],6,FALSE),"")</f>
        <v>0</v>
      </c>
      <c r="P151" s="448"/>
      <c r="Q151" s="137"/>
    </row>
    <row r="152" spans="1:17" ht="61.2" customHeight="1" x14ac:dyDescent="0.25">
      <c r="A152" s="148"/>
      <c r="B152" s="849"/>
      <c r="C152" s="749" t="s">
        <v>4044</v>
      </c>
      <c r="D152" s="750" t="s">
        <v>4034</v>
      </c>
      <c r="E152" s="751" t="s">
        <v>3752</v>
      </c>
      <c r="F152" s="819">
        <f>_xlfn.IFNA(VLOOKUP(C152,Import_KOKU!B:E,4,FALSE),"")</f>
        <v>0</v>
      </c>
      <c r="G152" s="730">
        <v>2</v>
      </c>
      <c r="H152" s="727" t="s">
        <v>293</v>
      </c>
      <c r="I152" s="732" t="str">
        <f>_xlfn.IFNA(IF(VLOOKUP(H152,Languages!$A:$D,1,TRUE)=H152,VLOOKUP(H152,Languages!$A:$D,Summary!$C$7,TRUE),NA()),"")</f>
        <v>PROGRAM-osion toimintaa varten on määritetty dokumentoidut toimintatavat, joita noudatetaan ja päivitetään säännöllisesti.</v>
      </c>
      <c r="J152" s="591"/>
      <c r="K152" s="597">
        <f>_xlfn.IFNA(VLOOKUP($H152,Table26[],2,FALSE),"")</f>
        <v>0</v>
      </c>
      <c r="L152" s="466">
        <f>_xlfn.IFNA(VLOOKUP($H152,Table26[],3,FALSE),"")</f>
        <v>0</v>
      </c>
      <c r="M152" s="466">
        <f>_xlfn.IFNA(VLOOKUP($H152,Table26[],4,FALSE),"")</f>
        <v>0</v>
      </c>
      <c r="N152" s="466">
        <f>_xlfn.IFNA(VLOOKUP($H152,Table26[],5,FALSE),"")</f>
        <v>0</v>
      </c>
      <c r="O152" s="467">
        <f>_xlfn.IFNA(VLOOKUP($H152,Table26[],6,FALSE),"")</f>
        <v>0</v>
      </c>
      <c r="P152" s="448"/>
      <c r="Q152" s="137"/>
    </row>
    <row r="153" spans="1:17" ht="61.2" customHeight="1" x14ac:dyDescent="0.25">
      <c r="A153" s="148"/>
      <c r="B153" s="849"/>
      <c r="C153" s="749" t="s">
        <v>4045</v>
      </c>
      <c r="D153" s="750" t="s">
        <v>4034</v>
      </c>
      <c r="E153" s="751" t="s">
        <v>3753</v>
      </c>
      <c r="F153" s="819">
        <f>_xlfn.IFNA(VLOOKUP(C153,Import_KOKU!B:E,4,FALSE),"")</f>
        <v>0</v>
      </c>
      <c r="G153" s="730">
        <v>2</v>
      </c>
      <c r="H153" s="727" t="s">
        <v>293</v>
      </c>
      <c r="I153" s="732" t="str">
        <f>_xlfn.IFNA(IF(VLOOKUP(H153,Languages!$A:$D,1,TRUE)=H153,VLOOKUP(H153,Languages!$A:$D,Summary!$C$7,TRUE),NA()),"")</f>
        <v>PROGRAM-osion toimintaa varten on määritetty dokumentoidut toimintatavat, joita noudatetaan ja päivitetään säännöllisesti.</v>
      </c>
      <c r="J153" s="591"/>
      <c r="K153" s="597">
        <f>_xlfn.IFNA(VLOOKUP($H153,Table26[],2,FALSE),"")</f>
        <v>0</v>
      </c>
      <c r="L153" s="466">
        <f>_xlfn.IFNA(VLOOKUP($H153,Table26[],3,FALSE),"")</f>
        <v>0</v>
      </c>
      <c r="M153" s="466">
        <f>_xlfn.IFNA(VLOOKUP($H153,Table26[],4,FALSE),"")</f>
        <v>0</v>
      </c>
      <c r="N153" s="466">
        <f>_xlfn.IFNA(VLOOKUP($H153,Table26[],5,FALSE),"")</f>
        <v>0</v>
      </c>
      <c r="O153" s="467">
        <f>_xlfn.IFNA(VLOOKUP($H153,Table26[],6,FALSE),"")</f>
        <v>0</v>
      </c>
      <c r="P153" s="448"/>
      <c r="Q153" s="137"/>
    </row>
    <row r="154" spans="1:17" ht="61.2" customHeight="1" x14ac:dyDescent="0.25">
      <c r="A154" s="148"/>
      <c r="B154" s="513"/>
      <c r="C154" s="749" t="s">
        <v>4046</v>
      </c>
      <c r="D154" s="750" t="s">
        <v>4034</v>
      </c>
      <c r="E154" s="751" t="s">
        <v>3754</v>
      </c>
      <c r="F154" s="819">
        <f>_xlfn.IFNA(VLOOKUP(C154,Import_KOKU!B:E,4,FALSE),"")</f>
        <v>0</v>
      </c>
      <c r="G154" s="730">
        <v>2</v>
      </c>
      <c r="H154" s="727" t="s">
        <v>293</v>
      </c>
      <c r="I154" s="732" t="str">
        <f>_xlfn.IFNA(IF(VLOOKUP(H154,Languages!$A:$D,1,TRUE)=H154,VLOOKUP(H154,Languages!$A:$D,Summary!$C$7,TRUE),NA()),"")</f>
        <v>PROGRAM-osion toimintaa varten on määritetty dokumentoidut toimintatavat, joita noudatetaan ja päivitetään säännöllisesti.</v>
      </c>
      <c r="J154" s="591"/>
      <c r="K154" s="597">
        <f>_xlfn.IFNA(VLOOKUP($H154,Table26[],2,FALSE),"")</f>
        <v>0</v>
      </c>
      <c r="L154" s="466">
        <f>_xlfn.IFNA(VLOOKUP($H154,Table26[],3,FALSE),"")</f>
        <v>0</v>
      </c>
      <c r="M154" s="466">
        <f>_xlfn.IFNA(VLOOKUP($H154,Table26[],4,FALSE),"")</f>
        <v>0</v>
      </c>
      <c r="N154" s="466">
        <f>_xlfn.IFNA(VLOOKUP($H154,Table26[],5,FALSE),"")</f>
        <v>0</v>
      </c>
      <c r="O154" s="467">
        <f>_xlfn.IFNA(VLOOKUP($H154,Table26[],6,FALSE),"")</f>
        <v>0</v>
      </c>
      <c r="P154" s="448"/>
      <c r="Q154" s="137"/>
    </row>
    <row r="155" spans="1:17" ht="61.2" customHeight="1" x14ac:dyDescent="0.25">
      <c r="A155" s="148"/>
      <c r="B155" s="513"/>
      <c r="C155" s="749" t="s">
        <v>4047</v>
      </c>
      <c r="D155" s="750" t="s">
        <v>4034</v>
      </c>
      <c r="E155" s="751" t="s">
        <v>3744</v>
      </c>
      <c r="F155" s="819">
        <f>_xlfn.IFNA(VLOOKUP(C155,Import_KOKU!B:E,4,FALSE),"")</f>
        <v>0</v>
      </c>
      <c r="G155" s="730">
        <v>2</v>
      </c>
      <c r="H155" s="727" t="s">
        <v>280</v>
      </c>
      <c r="I155" s="732" t="str">
        <f>_xlfn.IFNA(IF(VLOOKUP(H155,Languages!$A:$D,1,TRUE)=H155,VLOOKUP(H155,Languages!$A:$D,Summary!$C$7,TRUE),NA()),"")</f>
        <v>Kyberturvallisuusstrategia nimeää / tunnistaa  kaikki soveltuvat vaatimustenmukaisuusvaatimukset, jotka ohjelman pitää noudattaa. (esimerkiksi NIST CSF, ISO, PCI DSS) (toimeenpano-ohjelma vai strategia)</v>
      </c>
      <c r="J155" s="591"/>
      <c r="K155" s="597">
        <f>_xlfn.IFNA(VLOOKUP($H155,Table26[],2,FALSE),"")</f>
        <v>0</v>
      </c>
      <c r="L155" s="466">
        <f>_xlfn.IFNA(VLOOKUP($H155,Table26[],3,FALSE),"")</f>
        <v>0</v>
      </c>
      <c r="M155" s="466">
        <f>_xlfn.IFNA(VLOOKUP($H155,Table26[],4,FALSE),"")</f>
        <v>0</v>
      </c>
      <c r="N155" s="466">
        <f>_xlfn.IFNA(VLOOKUP($H155,Table26[],5,FALSE),"")</f>
        <v>0</v>
      </c>
      <c r="O155" s="467">
        <f>_xlfn.IFNA(VLOOKUP($H155,Table26[],6,FALSE),"")</f>
        <v>0</v>
      </c>
      <c r="P155" s="448"/>
      <c r="Q155" s="137"/>
    </row>
    <row r="156" spans="1:17" ht="61.2" customHeight="1" x14ac:dyDescent="0.25">
      <c r="A156" s="307"/>
      <c r="B156" s="447"/>
      <c r="C156" s="749" t="s">
        <v>3886</v>
      </c>
      <c r="D156" s="750" t="s">
        <v>4034</v>
      </c>
      <c r="E156" s="751" t="s">
        <v>3803</v>
      </c>
      <c r="F156" s="819">
        <f>_xlfn.IFNA(VLOOKUP(C156,Import_KOKU!B:E,4,FALSE),"")</f>
        <v>0</v>
      </c>
      <c r="G156" s="730">
        <v>2</v>
      </c>
      <c r="H156" s="727" t="s">
        <v>221</v>
      </c>
      <c r="I156" s="732" t="str">
        <f>_xlfn.IFNA(IF(VLOOKUP(H156,Languages!$A:$D,1,TRUE)=H156,VLOOKUP(H156,Languages!$A:$D,Summary!$C$7,TRUE),NA()),"")</f>
        <v>Kyberturvallisuustietoisuudelle on asetettu tavoitteet, joita ylläpidetään ja seurataan.</v>
      </c>
      <c r="J156" s="591"/>
      <c r="K156" s="597">
        <f>_xlfn.IFNA(VLOOKUP($H156,Table26[],2,FALSE),"")</f>
        <v>0</v>
      </c>
      <c r="L156" s="466">
        <f>_xlfn.IFNA(VLOOKUP($H156,Table26[],3,FALSE),"")</f>
        <v>0</v>
      </c>
      <c r="M156" s="466">
        <f>_xlfn.IFNA(VLOOKUP($H156,Table26[],4,FALSE),"")</f>
        <v>0</v>
      </c>
      <c r="N156" s="466">
        <f>_xlfn.IFNA(VLOOKUP($H156,Table26[],5,FALSE),"")</f>
        <v>0</v>
      </c>
      <c r="O156" s="467">
        <f>_xlfn.IFNA(VLOOKUP($H156,Table26[],6,FALSE),"")</f>
        <v>0</v>
      </c>
      <c r="P156" s="448"/>
      <c r="Q156" s="137"/>
    </row>
    <row r="157" spans="1:17" ht="61.2" customHeight="1" x14ac:dyDescent="0.25">
      <c r="A157" s="307"/>
      <c r="B157" s="509"/>
      <c r="C157" s="749" t="s">
        <v>3886</v>
      </c>
      <c r="D157" s="750" t="s">
        <v>4034</v>
      </c>
      <c r="E157" s="751" t="s">
        <v>3803</v>
      </c>
      <c r="F157" s="819">
        <f>_xlfn.IFNA(VLOOKUP(C157,Import_KOKU!B:E,4,FALSE),"")</f>
        <v>0</v>
      </c>
      <c r="G157" s="730">
        <v>3</v>
      </c>
      <c r="H157" s="727" t="s">
        <v>236</v>
      </c>
      <c r="I157" s="732" t="str">
        <f>_xlfn.IFNA(IF(VLOOKUP(H157,Languages!$A:$D,1,TRUE)=H157,VLOOKUP(H157,Languages!$A:$D,Summary!$C$7,TRUE),NA()),"")</f>
        <v>Koulutustoiminnan tehokkuutta arvioidaan aika ajoin ja koulutusta kehitetään tarpeen mukaan.</v>
      </c>
      <c r="J157" s="591"/>
      <c r="K157" s="597">
        <f>_xlfn.IFNA(VLOOKUP($H157,Table26[],2,FALSE),"")</f>
        <v>0</v>
      </c>
      <c r="L157" s="466">
        <f>_xlfn.IFNA(VLOOKUP($H157,Table26[],3,FALSE),"")</f>
        <v>0</v>
      </c>
      <c r="M157" s="466">
        <f>_xlfn.IFNA(VLOOKUP($H157,Table26[],4,FALSE),"")</f>
        <v>0</v>
      </c>
      <c r="N157" s="466">
        <f>_xlfn.IFNA(VLOOKUP($H157,Table26[],5,FALSE),"")</f>
        <v>0</v>
      </c>
      <c r="O157" s="467">
        <f>_xlfn.IFNA(VLOOKUP($H157,Table26[],6,FALSE),"")</f>
        <v>0</v>
      </c>
      <c r="P157" s="448"/>
      <c r="Q157" s="137"/>
    </row>
    <row r="158" spans="1:17" ht="61.2" customHeight="1" x14ac:dyDescent="0.25">
      <c r="A158" s="307"/>
      <c r="B158" s="510"/>
      <c r="C158" s="749" t="s">
        <v>3827</v>
      </c>
      <c r="D158" s="750" t="s">
        <v>4048</v>
      </c>
      <c r="E158" s="751" t="s">
        <v>3811</v>
      </c>
      <c r="F158" s="819">
        <f>_xlfn.IFNA(VLOOKUP(C158,Import_KOKU!B:E,4,FALSE),"")</f>
        <v>0</v>
      </c>
      <c r="G158" s="730">
        <v>2</v>
      </c>
      <c r="H158" s="727" t="s">
        <v>244</v>
      </c>
      <c r="I158" s="732" t="str">
        <f>_xlfn.IFNA(IF(VLOOKUP(H158,Languages!$A:$D,1,TRUE)=H158,VLOOKUP(H158,Languages!$A:$D,Summary!$C$7,TRUE),NA()),"")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J158" s="591"/>
      <c r="K158" s="597">
        <f>_xlfn.IFNA(VLOOKUP($H158,Table26[],2,FALSE),"")</f>
        <v>0</v>
      </c>
      <c r="L158" s="466">
        <f>_xlfn.IFNA(VLOOKUP($H158,Table26[],3,FALSE),"")</f>
        <v>0</v>
      </c>
      <c r="M158" s="466">
        <f>_xlfn.IFNA(VLOOKUP($H158,Table26[],4,FALSE),"")</f>
        <v>0</v>
      </c>
      <c r="N158" s="466">
        <f>_xlfn.IFNA(VLOOKUP($H158,Table26[],5,FALSE),"")</f>
        <v>0</v>
      </c>
      <c r="O158" s="467">
        <f>_xlfn.IFNA(VLOOKUP($H158,Table26[],6,FALSE),"")</f>
        <v>0</v>
      </c>
      <c r="P158" s="511"/>
      <c r="Q158" s="163"/>
    </row>
    <row r="159" spans="1:17" ht="61.2" customHeight="1" x14ac:dyDescent="0.25">
      <c r="A159" s="307"/>
      <c r="B159" s="458"/>
      <c r="C159" s="749" t="s">
        <v>3836</v>
      </c>
      <c r="D159" s="750" t="s">
        <v>4048</v>
      </c>
      <c r="E159" s="751" t="s">
        <v>3817</v>
      </c>
      <c r="F159" s="819">
        <f>_xlfn.IFNA(VLOOKUP(C159,Import_KOKU!B:E,4,FALSE),"")</f>
        <v>0</v>
      </c>
      <c r="G159" s="730">
        <v>2</v>
      </c>
      <c r="H159" s="727" t="s">
        <v>912</v>
      </c>
      <c r="I159" s="732" t="str">
        <f>_xlfn.IFNA(IF(VLOOKUP(H159,Languages!$A:$D,1,TRUE)=H159,VLOOKUP(H159,Languages!$A:$D,Summary!$C$7,TRUE),NA()),"")</f>
        <v>ARCHITECTURE-osion toimintaa varten on tarjolla riittävät resurssit (henkilöstö, rahoitus ja työkalut).</v>
      </c>
      <c r="J159" s="591"/>
      <c r="K159" s="597">
        <f>_xlfn.IFNA(VLOOKUP($H159,Table26[],2,FALSE),"")</f>
        <v>0</v>
      </c>
      <c r="L159" s="466">
        <f>_xlfn.IFNA(VLOOKUP($H159,Table26[],3,FALSE),"")</f>
        <v>0</v>
      </c>
      <c r="M159" s="466">
        <f>_xlfn.IFNA(VLOOKUP($H159,Table26[],4,FALSE),"")</f>
        <v>0</v>
      </c>
      <c r="N159" s="466">
        <f>_xlfn.IFNA(VLOOKUP($H159,Table26[],5,FALSE),"")</f>
        <v>0</v>
      </c>
      <c r="O159" s="467">
        <f>_xlfn.IFNA(VLOOKUP($H159,Table26[],6,FALSE),"")</f>
        <v>0</v>
      </c>
      <c r="P159" s="459"/>
      <c r="Q159" s="163"/>
    </row>
    <row r="160" spans="1:17" ht="61.2" customHeight="1" x14ac:dyDescent="0.25">
      <c r="A160" s="307"/>
      <c r="B160" s="458"/>
      <c r="C160" s="749" t="s">
        <v>3836</v>
      </c>
      <c r="D160" s="750" t="s">
        <v>4048</v>
      </c>
      <c r="E160" s="751" t="s">
        <v>3817</v>
      </c>
      <c r="F160" s="819">
        <f>_xlfn.IFNA(VLOOKUP(C160,Import_KOKU!B:E,4,FALSE),"")</f>
        <v>0</v>
      </c>
      <c r="G160" s="730">
        <v>3</v>
      </c>
      <c r="H160" s="727" t="s">
        <v>915</v>
      </c>
      <c r="I160" s="732" t="str">
        <f>_xlfn.IFNA(IF(VLOOKUP(H160,Languages!$A:$D,1,TRUE)=H160,VLOOKUP(H160,Languages!$A:$D,Summary!$C$7,TRUE),NA()),"")</f>
        <v>ARCHITECTURE-osion toimintaa suorittavilla työntekijöillä on riittävät tiedot ja taidot tehtäviensä suorittamiseen.</v>
      </c>
      <c r="J160" s="591"/>
      <c r="K160" s="597">
        <f>_xlfn.IFNA(VLOOKUP($H160,Table26[],2,FALSE),"")</f>
        <v>0</v>
      </c>
      <c r="L160" s="466">
        <f>_xlfn.IFNA(VLOOKUP($H160,Table26[],3,FALSE),"")</f>
        <v>0</v>
      </c>
      <c r="M160" s="466">
        <f>_xlfn.IFNA(VLOOKUP($H160,Table26[],4,FALSE),"")</f>
        <v>0</v>
      </c>
      <c r="N160" s="466">
        <f>_xlfn.IFNA(VLOOKUP($H160,Table26[],5,FALSE),"")</f>
        <v>0</v>
      </c>
      <c r="O160" s="467">
        <f>_xlfn.IFNA(VLOOKUP($H160,Table26[],6,FALSE),"")</f>
        <v>0</v>
      </c>
      <c r="P160" s="459"/>
      <c r="Q160" s="163"/>
    </row>
    <row r="161" spans="1:17" ht="61.2" customHeight="1" x14ac:dyDescent="0.25">
      <c r="A161" s="307"/>
      <c r="B161" s="458"/>
      <c r="C161" s="749" t="s">
        <v>3849</v>
      </c>
      <c r="D161" s="750" t="s">
        <v>4048</v>
      </c>
      <c r="E161" s="751" t="s">
        <v>3741</v>
      </c>
      <c r="F161" s="819">
        <f>_xlfn.IFNA(VLOOKUP(C161,Import_KOKU!B:E,4,FALSE),"")</f>
        <v>0</v>
      </c>
      <c r="G161" s="730">
        <v>2</v>
      </c>
      <c r="H161" s="727" t="s">
        <v>276</v>
      </c>
      <c r="I161" s="732" t="str">
        <f>_xlfn.IFNA(IF(VLOOKUP(H161,Languages!$A:$D,1,TRUE)=H161,VLOOKUP(H161,Languages!$A:$D,Summary!$C$7,TRUE),NA()),"")</f>
        <v>Kyberturvallisuusstrategia ja -prioriteetit on dokumentoitu. Strategia ja prioriteetit ovat linjassa organisaation yleisten strategisten tavoitteiden ja kriittiseen infrastruktuuriin kohdistuvien riskien kanssa.</v>
      </c>
      <c r="J161" s="591"/>
      <c r="K161" s="597">
        <f>_xlfn.IFNA(VLOOKUP($H161,Table26[],2,FALSE),"")</f>
        <v>0</v>
      </c>
      <c r="L161" s="466">
        <f>_xlfn.IFNA(VLOOKUP($H161,Table26[],3,FALSE),"")</f>
        <v>0</v>
      </c>
      <c r="M161" s="466">
        <f>_xlfn.IFNA(VLOOKUP($H161,Table26[],4,FALSE),"")</f>
        <v>0</v>
      </c>
      <c r="N161" s="466">
        <f>_xlfn.IFNA(VLOOKUP($H161,Table26[],5,FALSE),"")</f>
        <v>0</v>
      </c>
      <c r="O161" s="467">
        <f>_xlfn.IFNA(VLOOKUP($H161,Table26[],6,FALSE),"")</f>
        <v>0</v>
      </c>
      <c r="P161" s="459"/>
      <c r="Q161" s="163"/>
    </row>
    <row r="162" spans="1:17" ht="61.2" customHeight="1" x14ac:dyDescent="0.25">
      <c r="A162" s="307"/>
      <c r="B162" s="458"/>
      <c r="C162" s="749" t="s">
        <v>3838</v>
      </c>
      <c r="D162" s="750" t="s">
        <v>4048</v>
      </c>
      <c r="E162" s="751" t="s">
        <v>3821</v>
      </c>
      <c r="F162" s="819">
        <f>_xlfn.IFNA(VLOOKUP(C162,Import_KOKU!B:E,4,FALSE),"")</f>
        <v>0</v>
      </c>
      <c r="G162" s="730">
        <v>1</v>
      </c>
      <c r="H162" s="727" t="s">
        <v>299</v>
      </c>
      <c r="I162" s="732" t="str">
        <f>_xlfn.IFNA(IF(VLOOKUP(H162,Languages!$A:$D,1,TRUE)=H162,VLOOKUP(H162,Languages!$A:$D,Summary!$C$7,TRUE),NA()),"")</f>
        <v>Organisaation tuottamat yhteiskunnalle kriittiset palvelut on tunnistettu ja dokumentoitu.</v>
      </c>
      <c r="J162" s="591"/>
      <c r="K162" s="597">
        <f>_xlfn.IFNA(VLOOKUP($H162,Table26[],2,FALSE),"")</f>
        <v>0</v>
      </c>
      <c r="L162" s="466">
        <f>_xlfn.IFNA(VLOOKUP($H162,Table26[],3,FALSE),"")</f>
        <v>0</v>
      </c>
      <c r="M162" s="466">
        <f>_xlfn.IFNA(VLOOKUP($H162,Table26[],4,FALSE),"")</f>
        <v>0</v>
      </c>
      <c r="N162" s="466">
        <f>_xlfn.IFNA(VLOOKUP($H162,Table26[],5,FALSE),"")</f>
        <v>0</v>
      </c>
      <c r="O162" s="467">
        <f>_xlfn.IFNA(VLOOKUP($H162,Table26[],6,FALSE),"")</f>
        <v>0</v>
      </c>
      <c r="P162" s="459"/>
      <c r="Q162" s="163"/>
    </row>
    <row r="163" spans="1:17" ht="61.2" customHeight="1" x14ac:dyDescent="0.25">
      <c r="A163" s="307"/>
      <c r="B163" s="458"/>
      <c r="C163" s="749" t="s">
        <v>3839</v>
      </c>
      <c r="D163" s="750" t="s">
        <v>4048</v>
      </c>
      <c r="E163" s="751" t="s">
        <v>3794</v>
      </c>
      <c r="F163" s="819">
        <f>_xlfn.IFNA(VLOOKUP(C163,Import_KOKU!B:E,4,FALSE),"")</f>
        <v>0</v>
      </c>
      <c r="G163" s="730">
        <v>2</v>
      </c>
      <c r="H163" s="727" t="s">
        <v>304</v>
      </c>
      <c r="I163" s="732" t="str">
        <f>_xlfn.IFNA(IF(VLOOKUP(H163,Languages!$A:$D,1,TRUE)=H163,VLOOKUP(H163,Languages!$A:$D,Summary!$C$7,TRUE),NA()),"")</f>
        <v>Palveluiden tuottamiseen tarvittavat toimitusketjut on tunnistettu ja dokumentoitu.</v>
      </c>
      <c r="J163" s="591"/>
      <c r="K163" s="597">
        <f>_xlfn.IFNA(VLOOKUP($H163,Table26[],2,FALSE),"")</f>
        <v>0</v>
      </c>
      <c r="L163" s="466">
        <f>_xlfn.IFNA(VLOOKUP($H163,Table26[],3,FALSE),"")</f>
        <v>0</v>
      </c>
      <c r="M163" s="466">
        <f>_xlfn.IFNA(VLOOKUP($H163,Table26[],4,FALSE),"")</f>
        <v>0</v>
      </c>
      <c r="N163" s="466">
        <f>_xlfn.IFNA(VLOOKUP($H163,Table26[],5,FALSE),"")</f>
        <v>0</v>
      </c>
      <c r="O163" s="467">
        <f>_xlfn.IFNA(VLOOKUP($H163,Table26[],6,FALSE),"")</f>
        <v>0</v>
      </c>
      <c r="P163" s="459"/>
      <c r="Q163" s="163"/>
    </row>
    <row r="164" spans="1:17" ht="61.2" customHeight="1" x14ac:dyDescent="0.25">
      <c r="A164" s="307"/>
      <c r="B164" s="458"/>
      <c r="C164" s="749" t="s">
        <v>3839</v>
      </c>
      <c r="D164" s="750" t="s">
        <v>4048</v>
      </c>
      <c r="E164" s="751" t="s">
        <v>3794</v>
      </c>
      <c r="F164" s="819">
        <f>_xlfn.IFNA(VLOOKUP(C164,Import_KOKU!B:E,4,FALSE),"")</f>
        <v>0</v>
      </c>
      <c r="G164" s="730">
        <v>1</v>
      </c>
      <c r="H164" s="727" t="s">
        <v>2276</v>
      </c>
      <c r="I164" s="732" t="str">
        <f>_xlfn.IFNA(IF(VLOOKUP(H164,Languages!$A:$D,1,TRUE)=H164,VLOOKUP(H164,Languages!$A:$D,Summary!$C$7,TRUE),NA()),"")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J164" s="591"/>
      <c r="K164" s="597">
        <f>_xlfn.IFNA(VLOOKUP($H164,Table26[],2,FALSE),"")</f>
        <v>0</v>
      </c>
      <c r="L164" s="466">
        <f>_xlfn.IFNA(VLOOKUP($H164,Table26[],3,FALSE),"")</f>
        <v>0</v>
      </c>
      <c r="M164" s="466">
        <f>_xlfn.IFNA(VLOOKUP($H164,Table26[],4,FALSE),"")</f>
        <v>0</v>
      </c>
      <c r="N164" s="466">
        <f>_xlfn.IFNA(VLOOKUP($H164,Table26[],5,FALSE),"")</f>
        <v>0</v>
      </c>
      <c r="O164" s="467">
        <f>_xlfn.IFNA(VLOOKUP($H164,Table26[],6,FALSE),"")</f>
        <v>0</v>
      </c>
      <c r="P164" s="459"/>
      <c r="Q164" s="163"/>
    </row>
    <row r="165" spans="1:17" ht="61.2" customHeight="1" x14ac:dyDescent="0.25">
      <c r="A165" s="307"/>
      <c r="B165" s="458"/>
      <c r="C165" s="749" t="s">
        <v>4049</v>
      </c>
      <c r="D165" s="750" t="s">
        <v>4048</v>
      </c>
      <c r="E165" s="751" t="s">
        <v>3784</v>
      </c>
      <c r="F165" s="819">
        <f>_xlfn.IFNA(VLOOKUP(C165,Import_KOKU!B:E,4,FALSE),"")</f>
        <v>0</v>
      </c>
      <c r="G165" s="730">
        <v>2</v>
      </c>
      <c r="H165" s="727" t="s">
        <v>12</v>
      </c>
      <c r="I165" s="732" t="str">
        <f>_xlfn.IFNA(IF(VLOOKUP(H165,Languages!$A:$D,1,TRUE)=H165,VLOOKUP(H165,Languages!$A:$D,Summary!$C$7,TRUE),NA()),"")</f>
        <v>Kyberriskienhallinnan toimenpiteistä jaetaan tietoa soveltuville sidosryhmille.</v>
      </c>
      <c r="J165" s="591"/>
      <c r="K165" s="597">
        <f>_xlfn.IFNA(VLOOKUP($H165,Table26[],2,FALSE),"")</f>
        <v>0</v>
      </c>
      <c r="L165" s="466">
        <f>_xlfn.IFNA(VLOOKUP($H165,Table26[],3,FALSE),"")</f>
        <v>0</v>
      </c>
      <c r="M165" s="466">
        <f>_xlfn.IFNA(VLOOKUP($H165,Table26[],4,FALSE),"")</f>
        <v>0</v>
      </c>
      <c r="N165" s="466">
        <f>_xlfn.IFNA(VLOOKUP($H165,Table26[],5,FALSE),"")</f>
        <v>0</v>
      </c>
      <c r="O165" s="467">
        <f>_xlfn.IFNA(VLOOKUP($H165,Table26[],6,FALSE),"")</f>
        <v>0</v>
      </c>
      <c r="P165" s="459"/>
      <c r="Q165" s="163"/>
    </row>
    <row r="166" spans="1:17" ht="61.2" customHeight="1" x14ac:dyDescent="0.25">
      <c r="A166" s="307"/>
      <c r="B166" s="458"/>
      <c r="C166" s="749" t="s">
        <v>4049</v>
      </c>
      <c r="D166" s="750" t="s">
        <v>4048</v>
      </c>
      <c r="E166" s="751" t="s">
        <v>3784</v>
      </c>
      <c r="F166" s="819">
        <f>_xlfn.IFNA(VLOOKUP(C166,Import_KOKU!B:E,4,FALSE),"")</f>
        <v>0</v>
      </c>
      <c r="G166" s="730">
        <v>2</v>
      </c>
      <c r="H166" s="727" t="s">
        <v>14</v>
      </c>
      <c r="I166" s="732" t="str">
        <f>_xlfn.IFNA(IF(VLOOKUP(H166,Languages!$A:$D,1,TRUE)=H166,VLOOKUP(H166,Languages!$A:$D,Summary!$C$7,TRUE),NA()),"")</f>
        <v>Kyberriskienhallintaa varten on määritetty hallintamalli (ref. "governance"), jota ylläpidetään säännöllisesti. Hallintamalliin kuuluvat mm. riskienhallinnan vastuut, velvollisuudet ja päätöksentekorakenteet.</v>
      </c>
      <c r="J166" s="591"/>
      <c r="K166" s="597">
        <f>_xlfn.IFNA(VLOOKUP($H166,Table26[],2,FALSE),"")</f>
        <v>0</v>
      </c>
      <c r="L166" s="466">
        <f>_xlfn.IFNA(VLOOKUP($H166,Table26[],3,FALSE),"")</f>
        <v>0</v>
      </c>
      <c r="M166" s="466">
        <f>_xlfn.IFNA(VLOOKUP($H166,Table26[],4,FALSE),"")</f>
        <v>0</v>
      </c>
      <c r="N166" s="466">
        <f>_xlfn.IFNA(VLOOKUP($H166,Table26[],5,FALSE),"")</f>
        <v>0</v>
      </c>
      <c r="O166" s="467">
        <f>_xlfn.IFNA(VLOOKUP($H166,Table26[],6,FALSE),"")</f>
        <v>0</v>
      </c>
      <c r="P166" s="459"/>
      <c r="Q166" s="163"/>
    </row>
    <row r="167" spans="1:17" ht="61.2" customHeight="1" x14ac:dyDescent="0.25">
      <c r="A167" s="307"/>
      <c r="B167" s="458"/>
      <c r="C167" s="749" t="s">
        <v>3882</v>
      </c>
      <c r="D167" s="750" t="s">
        <v>4048</v>
      </c>
      <c r="E167" s="751" t="s">
        <v>3799</v>
      </c>
      <c r="F167" s="819">
        <f>_xlfn.IFNA(VLOOKUP(C167,Import_KOKU!B:E,4,FALSE),"")</f>
        <v>0</v>
      </c>
      <c r="G167" s="730">
        <v>2</v>
      </c>
      <c r="H167" s="727" t="s">
        <v>145</v>
      </c>
      <c r="I167" s="732" t="str">
        <f>_xlfn.IFNA(IF(VLOOKUP(H167,Languages!$A:$D,1,TRUE)=H167,VLOOKUP(H167,Languages!$A:$D,Summary!$C$7,TRUE),NA()),"")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J167" s="591"/>
      <c r="K167" s="597">
        <f>_xlfn.IFNA(VLOOKUP($H167,Table26[],2,FALSE),"")</f>
        <v>0</v>
      </c>
      <c r="L167" s="466">
        <f>_xlfn.IFNA(VLOOKUP($H167,Table26[],3,FALSE),"")</f>
        <v>0</v>
      </c>
      <c r="M167" s="466">
        <f>_xlfn.IFNA(VLOOKUP($H167,Table26[],4,FALSE),"")</f>
        <v>0</v>
      </c>
      <c r="N167" s="466">
        <f>_xlfn.IFNA(VLOOKUP($H167,Table26[],5,FALSE),"")</f>
        <v>0</v>
      </c>
      <c r="O167" s="467">
        <f>_xlfn.IFNA(VLOOKUP($H167,Table26[],6,FALSE),"")</f>
        <v>0</v>
      </c>
      <c r="P167" s="459"/>
      <c r="Q167" s="163"/>
    </row>
    <row r="168" spans="1:17" ht="61.2" customHeight="1" x14ac:dyDescent="0.25">
      <c r="A168" s="307"/>
      <c r="B168" s="458"/>
      <c r="C168" s="749" t="s">
        <v>4050</v>
      </c>
      <c r="D168" s="750" t="s">
        <v>4048</v>
      </c>
      <c r="E168" s="751" t="s">
        <v>3763</v>
      </c>
      <c r="F168" s="819">
        <f>_xlfn.IFNA(VLOOKUP(C168,Import_KOKU!B:E,4,FALSE),"")</f>
        <v>0</v>
      </c>
      <c r="G168" s="730">
        <v>2</v>
      </c>
      <c r="H168" s="727" t="s">
        <v>202</v>
      </c>
      <c r="I168" s="732" t="str">
        <f>_xlfn.IFNA(IF(VLOOKUP(H168,Languages!$A:$D,1,TRUE)=H168,VLOOKUP(H168,Languages!$A:$D,Summary!$C$7,TRUE),NA()),"")</f>
        <v>Kyberpoikkeamien hallintasuunnitelma sisältää viestintäsuunnitelman, joka kattaa sekä sisäiset että ulkoiset sidosryhmät</v>
      </c>
      <c r="J168" s="591"/>
      <c r="K168" s="597">
        <f>_xlfn.IFNA(VLOOKUP($H168,Table26[],2,FALSE),"")</f>
        <v>0</v>
      </c>
      <c r="L168" s="466">
        <f>_xlfn.IFNA(VLOOKUP($H168,Table26[],3,FALSE),"")</f>
        <v>0</v>
      </c>
      <c r="M168" s="466">
        <f>_xlfn.IFNA(VLOOKUP($H168,Table26[],4,FALSE),"")</f>
        <v>0</v>
      </c>
      <c r="N168" s="466">
        <f>_xlfn.IFNA(VLOOKUP($H168,Table26[],5,FALSE),"")</f>
        <v>0</v>
      </c>
      <c r="O168" s="467">
        <f>_xlfn.IFNA(VLOOKUP($H168,Table26[],6,FALSE),"")</f>
        <v>0</v>
      </c>
      <c r="P168" s="459"/>
      <c r="Q168" s="163"/>
    </row>
    <row r="169" spans="1:17" ht="61.2" customHeight="1" x14ac:dyDescent="0.25">
      <c r="A169" s="307"/>
      <c r="B169" s="458"/>
      <c r="C169" s="749" t="s">
        <v>4051</v>
      </c>
      <c r="D169" s="750" t="s">
        <v>4048</v>
      </c>
      <c r="E169" s="751" t="s">
        <v>3793</v>
      </c>
      <c r="F169" s="819">
        <f>_xlfn.IFNA(VLOOKUP(C169,Import_KOKU!B:E,4,FALSE),"")</f>
        <v>0</v>
      </c>
      <c r="G169" s="730">
        <v>3</v>
      </c>
      <c r="H169" s="727" t="s">
        <v>172</v>
      </c>
      <c r="I169" s="732" t="str">
        <f>_xlfn.IFNA(IF(VLOOKUP(H169,Languages!$A:$D,1,TRUE)=H169,VLOOKUP(H169,Languages!$A:$D,Summary!$C$7,TRUE),NA()),"")</f>
        <v>Tilannekuvan raportoinnista on määritetty vaatimuksia, joihin kuuluu oikea-aikaisen kyberturvallisuustiedon jakaminen organisaation määrittelemille sidosryhmille.</v>
      </c>
      <c r="J169" s="591"/>
      <c r="K169" s="597">
        <f>_xlfn.IFNA(VLOOKUP($H169,Table26[],2,FALSE),"")</f>
        <v>0</v>
      </c>
      <c r="L169" s="466">
        <f>_xlfn.IFNA(VLOOKUP($H169,Table26[],3,FALSE),"")</f>
        <v>0</v>
      </c>
      <c r="M169" s="466">
        <f>_xlfn.IFNA(VLOOKUP($H169,Table26[],4,FALSE),"")</f>
        <v>0</v>
      </c>
      <c r="N169" s="466">
        <f>_xlfn.IFNA(VLOOKUP($H169,Table26[],5,FALSE),"")</f>
        <v>0</v>
      </c>
      <c r="O169" s="467">
        <f>_xlfn.IFNA(VLOOKUP($H169,Table26[],6,FALSE),"")</f>
        <v>0</v>
      </c>
      <c r="P169" s="459"/>
      <c r="Q169" s="163"/>
    </row>
    <row r="170" spans="1:17" ht="61.2" customHeight="1" x14ac:dyDescent="0.25">
      <c r="A170" s="307"/>
      <c r="B170" s="458"/>
      <c r="C170" s="749" t="s">
        <v>3834</v>
      </c>
      <c r="D170" s="750" t="s">
        <v>4048</v>
      </c>
      <c r="E170" s="751" t="s">
        <v>3792</v>
      </c>
      <c r="F170" s="819">
        <f>_xlfn.IFNA(VLOOKUP(C170,Import_KOKU!B:E,4,FALSE),"")</f>
        <v>0</v>
      </c>
      <c r="G170" s="730">
        <v>2</v>
      </c>
      <c r="H170" s="727" t="s">
        <v>898</v>
      </c>
      <c r="I170" s="732" t="str">
        <f>_xlfn.IFNA(IF(VLOOKUP(H170,Languages!$A:$D,1,TRUE)=H170,VLOOKUP(H170,Languages!$A:$D,Summary!$C$7,TRUE),NA()),"")</f>
        <v>Verkkoliikennettä ja sähköpostia valvotaan, analysoidaan ja hallitaan (esimerkiksi estämällä haitallisia linkkejä tai epäilyttäviä latauksia, sähköpostin autentikointi tai IP-osoitteiden estäminen).</v>
      </c>
      <c r="J170" s="591"/>
      <c r="K170" s="597">
        <f>_xlfn.IFNA(VLOOKUP($H170,Table26[],2,FALSE),"")</f>
        <v>0</v>
      </c>
      <c r="L170" s="466">
        <f>_xlfn.IFNA(VLOOKUP($H170,Table26[],3,FALSE),"")</f>
        <v>0</v>
      </c>
      <c r="M170" s="466">
        <f>_xlfn.IFNA(VLOOKUP($H170,Table26[],4,FALSE),"")</f>
        <v>0</v>
      </c>
      <c r="N170" s="466">
        <f>_xlfn.IFNA(VLOOKUP($H170,Table26[],5,FALSE),"")</f>
        <v>0</v>
      </c>
      <c r="O170" s="467">
        <f>_xlfn.IFNA(VLOOKUP($H170,Table26[],6,FALSE),"")</f>
        <v>0</v>
      </c>
      <c r="P170" s="459"/>
      <c r="Q170" s="163"/>
    </row>
    <row r="171" spans="1:17" ht="61.2" customHeight="1" x14ac:dyDescent="0.25">
      <c r="A171" s="307"/>
      <c r="B171" s="458"/>
      <c r="C171" s="749" t="s">
        <v>3834</v>
      </c>
      <c r="D171" s="750" t="s">
        <v>4048</v>
      </c>
      <c r="E171" s="751" t="s">
        <v>3792</v>
      </c>
      <c r="F171" s="819">
        <f>_xlfn.IFNA(VLOOKUP(C171,Import_KOKU!B:E,4,FALSE),"")</f>
        <v>0</v>
      </c>
      <c r="G171" s="730">
        <v>2</v>
      </c>
      <c r="H171" s="727" t="s">
        <v>909</v>
      </c>
      <c r="I171" s="732" t="str">
        <f>_xlfn.IFNA(IF(VLOOKUP(H171,Languages!$A:$D,1,TRUE)=H171,VLOOKUP(H171,Languages!$A:$D,Summary!$C$7,TRUE),NA()),"")</f>
        <v>Toiminnon laitteiden, ohjelmistojen ja tietovarantojen toimintaa suojataan valvomalla / hallitsemalla myös fyysistä toimintaympäristöä.</v>
      </c>
      <c r="J171" s="591"/>
      <c r="K171" s="597">
        <f>_xlfn.IFNA(VLOOKUP($H171,Table26[],2,FALSE),"")</f>
        <v>0</v>
      </c>
      <c r="L171" s="466">
        <f>_xlfn.IFNA(VLOOKUP($H171,Table26[],3,FALSE),"")</f>
        <v>0</v>
      </c>
      <c r="M171" s="466">
        <f>_xlfn.IFNA(VLOOKUP($H171,Table26[],4,FALSE),"")</f>
        <v>0</v>
      </c>
      <c r="N171" s="466">
        <f>_xlfn.IFNA(VLOOKUP($H171,Table26[],5,FALSE),"")</f>
        <v>0</v>
      </c>
      <c r="O171" s="467">
        <f>_xlfn.IFNA(VLOOKUP($H171,Table26[],6,FALSE),"")</f>
        <v>0</v>
      </c>
      <c r="P171" s="459"/>
      <c r="Q171" s="163"/>
    </row>
    <row r="172" spans="1:17" ht="61.2" customHeight="1" x14ac:dyDescent="0.25">
      <c r="A172" s="307"/>
      <c r="B172" s="458"/>
      <c r="C172" s="749" t="s">
        <v>3834</v>
      </c>
      <c r="D172" s="750" t="s">
        <v>4048</v>
      </c>
      <c r="E172" s="751" t="s">
        <v>3792</v>
      </c>
      <c r="F172" s="819">
        <f>_xlfn.IFNA(VLOOKUP(C172,Import_KOKU!B:E,4,FALSE),"")</f>
        <v>0</v>
      </c>
      <c r="G172" s="730">
        <v>2</v>
      </c>
      <c r="H172" s="727" t="s">
        <v>161</v>
      </c>
      <c r="I172" s="732" t="str">
        <f>_xlfn.IFNA(IF(VLOOKUP(H172,Languages!$A:$D,1,TRUE)=H172,VLOOKUP(H172,Languages!$A:$D,Summary!$C$7,TRUE),NA()),"")</f>
        <v>Valvonnalle ja havaintojen analysoinnille on määritetty tarkempia vaatimuksia, joita päivitetään säännöllisesti ja jotka kattavat tapahtumatietojen oikea-aikaisen tarkastelun.</v>
      </c>
      <c r="J172" s="591"/>
      <c r="K172" s="597">
        <f>_xlfn.IFNA(VLOOKUP($H172,Table26[],2,FALSE),"")</f>
        <v>0</v>
      </c>
      <c r="L172" s="466">
        <f>_xlfn.IFNA(VLOOKUP($H172,Table26[],3,FALSE),"")</f>
        <v>0</v>
      </c>
      <c r="M172" s="466">
        <f>_xlfn.IFNA(VLOOKUP($H172,Table26[],4,FALSE),"")</f>
        <v>0</v>
      </c>
      <c r="N172" s="466">
        <f>_xlfn.IFNA(VLOOKUP($H172,Table26[],5,FALSE),"")</f>
        <v>0</v>
      </c>
      <c r="O172" s="467">
        <f>_xlfn.IFNA(VLOOKUP($H172,Table26[],6,FALSE),"")</f>
        <v>0</v>
      </c>
      <c r="P172" s="459"/>
      <c r="Q172" s="163"/>
    </row>
    <row r="173" spans="1:17" ht="61.2" customHeight="1" x14ac:dyDescent="0.25">
      <c r="A173" s="307"/>
      <c r="B173" s="458"/>
      <c r="C173" s="749" t="s">
        <v>3834</v>
      </c>
      <c r="D173" s="750" t="s">
        <v>4048</v>
      </c>
      <c r="E173" s="751" t="s">
        <v>3792</v>
      </c>
      <c r="F173" s="819">
        <f>_xlfn.IFNA(VLOOKUP(C173,Import_KOKU!B:E,4,FALSE),"")</f>
        <v>0</v>
      </c>
      <c r="G173" s="730">
        <v>2</v>
      </c>
      <c r="H173" s="727" t="s">
        <v>176</v>
      </c>
      <c r="I173" s="732" t="str">
        <f>_xlfn.IFNA(IF(VLOOKUP(H173,Languages!$A:$D,1,TRUE)=H173,VLOOKUP(H173,Languages!$A:$D,Summary!$C$7,TRUE),NA()),"")</f>
        <v>SITUATION-osion toimintaa varten on määritetty dokumentoidut toimintatavat, joita noudatetaan ja päivitetään säännöllisesti.</v>
      </c>
      <c r="J173" s="591"/>
      <c r="K173" s="597">
        <f>_xlfn.IFNA(VLOOKUP($H173,Table26[],2,FALSE),"")</f>
        <v>0</v>
      </c>
      <c r="L173" s="466">
        <f>_xlfn.IFNA(VLOOKUP($H173,Table26[],3,FALSE),"")</f>
        <v>0</v>
      </c>
      <c r="M173" s="466">
        <f>_xlfn.IFNA(VLOOKUP($H173,Table26[],4,FALSE),"")</f>
        <v>0</v>
      </c>
      <c r="N173" s="466">
        <f>_xlfn.IFNA(VLOOKUP($H173,Table26[],5,FALSE),"")</f>
        <v>0</v>
      </c>
      <c r="O173" s="467">
        <f>_xlfn.IFNA(VLOOKUP($H173,Table26[],6,FALSE),"")</f>
        <v>0</v>
      </c>
      <c r="P173" s="459"/>
      <c r="Q173" s="163"/>
    </row>
    <row r="174" spans="1:17" ht="61.2" customHeight="1" x14ac:dyDescent="0.25">
      <c r="A174" s="307"/>
      <c r="B174" s="458"/>
      <c r="C174" s="749" t="s">
        <v>4052</v>
      </c>
      <c r="D174" s="750" t="s">
        <v>4053</v>
      </c>
      <c r="E174" s="751" t="s">
        <v>4054</v>
      </c>
      <c r="F174" s="818">
        <f>_xlfn.IFNA(VLOOKUP(C174,Import_KOKU!B:E,4,FALSE),"")</f>
        <v>0</v>
      </c>
      <c r="G174" s="730" t="s">
        <v>1537</v>
      </c>
      <c r="H174" s="727" t="s">
        <v>3902</v>
      </c>
      <c r="I174" s="732" t="s">
        <v>3903</v>
      </c>
      <c r="J174" s="591"/>
      <c r="K174" s="597" t="str">
        <f>_xlfn.IFNA(VLOOKUP($H174,Table26[],2,FALSE),"")</f>
        <v/>
      </c>
      <c r="L174" s="466" t="str">
        <f>_xlfn.IFNA(VLOOKUP($H174,Table26[],3,FALSE),"")</f>
        <v/>
      </c>
      <c r="M174" s="466" t="str">
        <f>_xlfn.IFNA(VLOOKUP($H174,Table26[],4,FALSE),"")</f>
        <v/>
      </c>
      <c r="N174" s="466" t="str">
        <f>_xlfn.IFNA(VLOOKUP($H174,Table26[],5,FALSE),"")</f>
        <v/>
      </c>
      <c r="O174" s="467" t="str">
        <f>_xlfn.IFNA(VLOOKUP($H174,Table26[],6,FALSE),"")</f>
        <v/>
      </c>
      <c r="P174" s="459"/>
      <c r="Q174" s="163"/>
    </row>
    <row r="175" spans="1:17" ht="61.2" customHeight="1" x14ac:dyDescent="0.25">
      <c r="A175" s="307"/>
      <c r="B175" s="458"/>
      <c r="C175" s="749" t="s">
        <v>4055</v>
      </c>
      <c r="D175" s="750" t="s">
        <v>4053</v>
      </c>
      <c r="E175" s="751" t="s">
        <v>4056</v>
      </c>
      <c r="F175" s="818">
        <f>_xlfn.IFNA(VLOOKUP(C175,Import_KOKU!B:E,4,FALSE),"")</f>
        <v>0</v>
      </c>
      <c r="G175" s="730" t="s">
        <v>1537</v>
      </c>
      <c r="H175" s="727" t="s">
        <v>3902</v>
      </c>
      <c r="I175" s="732" t="s">
        <v>3903</v>
      </c>
      <c r="J175" s="591"/>
      <c r="K175" s="597" t="str">
        <f>_xlfn.IFNA(VLOOKUP($H175,Table26[],2,FALSE),"")</f>
        <v/>
      </c>
      <c r="L175" s="466" t="str">
        <f>_xlfn.IFNA(VLOOKUP($H175,Table26[],3,FALSE),"")</f>
        <v/>
      </c>
      <c r="M175" s="466" t="str">
        <f>_xlfn.IFNA(VLOOKUP($H175,Table26[],4,FALSE),"")</f>
        <v/>
      </c>
      <c r="N175" s="466" t="str">
        <f>_xlfn.IFNA(VLOOKUP($H175,Table26[],5,FALSE),"")</f>
        <v/>
      </c>
      <c r="O175" s="467" t="str">
        <f>_xlfn.IFNA(VLOOKUP($H175,Table26[],6,FALSE),"")</f>
        <v/>
      </c>
      <c r="P175" s="459"/>
      <c r="Q175" s="163"/>
    </row>
    <row r="176" spans="1:17" ht="61.2" customHeight="1" x14ac:dyDescent="0.25">
      <c r="A176" s="307"/>
      <c r="B176" s="458"/>
      <c r="C176" s="749" t="s">
        <v>4057</v>
      </c>
      <c r="D176" s="750" t="s">
        <v>4053</v>
      </c>
      <c r="E176" s="751" t="s">
        <v>4058</v>
      </c>
      <c r="F176" s="818">
        <f>_xlfn.IFNA(VLOOKUP(C176,Import_KOKU!B:E,4,FALSE),"")</f>
        <v>0</v>
      </c>
      <c r="G176" s="730" t="s">
        <v>1537</v>
      </c>
      <c r="H176" s="727" t="s">
        <v>3902</v>
      </c>
      <c r="I176" s="732" t="s">
        <v>3903</v>
      </c>
      <c r="J176" s="591"/>
      <c r="K176" s="597" t="str">
        <f>_xlfn.IFNA(VLOOKUP($H176,Table26[],2,FALSE),"")</f>
        <v/>
      </c>
      <c r="L176" s="466" t="str">
        <f>_xlfn.IFNA(VLOOKUP($H176,Table26[],3,FALSE),"")</f>
        <v/>
      </c>
      <c r="M176" s="466" t="str">
        <f>_xlfn.IFNA(VLOOKUP($H176,Table26[],4,FALSE),"")</f>
        <v/>
      </c>
      <c r="N176" s="466" t="str">
        <f>_xlfn.IFNA(VLOOKUP($H176,Table26[],5,FALSE),"")</f>
        <v/>
      </c>
      <c r="O176" s="467" t="str">
        <f>_xlfn.IFNA(VLOOKUP($H176,Table26[],6,FALSE),"")</f>
        <v/>
      </c>
      <c r="P176" s="459"/>
      <c r="Q176" s="163"/>
    </row>
    <row r="177" spans="1:17" ht="61.2" customHeight="1" x14ac:dyDescent="0.25">
      <c r="A177" s="307"/>
      <c r="B177" s="458"/>
      <c r="C177" s="749" t="s">
        <v>4059</v>
      </c>
      <c r="D177" s="750" t="s">
        <v>4053</v>
      </c>
      <c r="E177" s="751" t="s">
        <v>4060</v>
      </c>
      <c r="F177" s="818">
        <f>_xlfn.IFNA(VLOOKUP(C177,Import_KOKU!B:E,4,FALSE),"")</f>
        <v>0</v>
      </c>
      <c r="G177" s="730" t="s">
        <v>1537</v>
      </c>
      <c r="H177" s="727" t="s">
        <v>3902</v>
      </c>
      <c r="I177" s="732" t="s">
        <v>3903</v>
      </c>
      <c r="J177" s="591"/>
      <c r="K177" s="597" t="str">
        <f>_xlfn.IFNA(VLOOKUP($H177,Table26[],2,FALSE),"")</f>
        <v/>
      </c>
      <c r="L177" s="466" t="str">
        <f>_xlfn.IFNA(VLOOKUP($H177,Table26[],3,FALSE),"")</f>
        <v/>
      </c>
      <c r="M177" s="466" t="str">
        <f>_xlfn.IFNA(VLOOKUP($H177,Table26[],4,FALSE),"")</f>
        <v/>
      </c>
      <c r="N177" s="466" t="str">
        <f>_xlfn.IFNA(VLOOKUP($H177,Table26[],5,FALSE),"")</f>
        <v/>
      </c>
      <c r="O177" s="467" t="str">
        <f>_xlfn.IFNA(VLOOKUP($H177,Table26[],6,FALSE),"")</f>
        <v/>
      </c>
      <c r="P177" s="459"/>
      <c r="Q177" s="163"/>
    </row>
    <row r="178" spans="1:17" ht="61.2" customHeight="1" x14ac:dyDescent="0.25">
      <c r="A178" s="307"/>
      <c r="B178" s="458"/>
      <c r="C178" s="749" t="s">
        <v>4061</v>
      </c>
      <c r="D178" s="750" t="s">
        <v>4053</v>
      </c>
      <c r="E178" s="751" t="s">
        <v>4062</v>
      </c>
      <c r="F178" s="818">
        <f>_xlfn.IFNA(VLOOKUP(C178,Import_KOKU!B:E,4,FALSE),"")</f>
        <v>0</v>
      </c>
      <c r="G178" s="730" t="s">
        <v>1537</v>
      </c>
      <c r="H178" s="727" t="s">
        <v>3902</v>
      </c>
      <c r="I178" s="732" t="s">
        <v>3903</v>
      </c>
      <c r="J178" s="591"/>
      <c r="K178" s="597" t="str">
        <f>_xlfn.IFNA(VLOOKUP($H178,Table26[],2,FALSE),"")</f>
        <v/>
      </c>
      <c r="L178" s="466" t="str">
        <f>_xlfn.IFNA(VLOOKUP($H178,Table26[],3,FALSE),"")</f>
        <v/>
      </c>
      <c r="M178" s="466" t="str">
        <f>_xlfn.IFNA(VLOOKUP($H178,Table26[],4,FALSE),"")</f>
        <v/>
      </c>
      <c r="N178" s="466" t="str">
        <f>_xlfn.IFNA(VLOOKUP($H178,Table26[],5,FALSE),"")</f>
        <v/>
      </c>
      <c r="O178" s="467" t="str">
        <f>_xlfn.IFNA(VLOOKUP($H178,Table26[],6,FALSE),"")</f>
        <v/>
      </c>
      <c r="P178" s="459"/>
      <c r="Q178" s="163"/>
    </row>
    <row r="179" spans="1:17" ht="61.2" customHeight="1" x14ac:dyDescent="0.25">
      <c r="A179" s="307"/>
      <c r="B179" s="458"/>
      <c r="C179" s="749" t="s">
        <v>4063</v>
      </c>
      <c r="D179" s="750" t="s">
        <v>4053</v>
      </c>
      <c r="E179" s="751" t="s">
        <v>4064</v>
      </c>
      <c r="F179" s="818">
        <f>_xlfn.IFNA(VLOOKUP(C179,Import_KOKU!B:E,4,FALSE),"")</f>
        <v>0</v>
      </c>
      <c r="G179" s="730" t="s">
        <v>1537</v>
      </c>
      <c r="H179" s="727" t="s">
        <v>3902</v>
      </c>
      <c r="I179" s="732" t="s">
        <v>3903</v>
      </c>
      <c r="J179" s="591"/>
      <c r="K179" s="597" t="str">
        <f>_xlfn.IFNA(VLOOKUP($H179,Table26[],2,FALSE),"")</f>
        <v/>
      </c>
      <c r="L179" s="466" t="str">
        <f>_xlfn.IFNA(VLOOKUP($H179,Table26[],3,FALSE),"")</f>
        <v/>
      </c>
      <c r="M179" s="466" t="str">
        <f>_xlfn.IFNA(VLOOKUP($H179,Table26[],4,FALSE),"")</f>
        <v/>
      </c>
      <c r="N179" s="466" t="str">
        <f>_xlfn.IFNA(VLOOKUP($H179,Table26[],5,FALSE),"")</f>
        <v/>
      </c>
      <c r="O179" s="467" t="str">
        <f>_xlfn.IFNA(VLOOKUP($H179,Table26[],6,FALSE),"")</f>
        <v/>
      </c>
      <c r="P179" s="459"/>
      <c r="Q179" s="163"/>
    </row>
    <row r="180" spans="1:17" ht="61.2" customHeight="1" x14ac:dyDescent="0.25">
      <c r="A180" s="307"/>
      <c r="B180" s="458"/>
      <c r="C180" s="749" t="s">
        <v>4065</v>
      </c>
      <c r="D180" s="750" t="s">
        <v>4053</v>
      </c>
      <c r="E180" s="751" t="s">
        <v>4066</v>
      </c>
      <c r="F180" s="818">
        <f>_xlfn.IFNA(VLOOKUP(C180,Import_KOKU!B:E,4,FALSE),"")</f>
        <v>0</v>
      </c>
      <c r="G180" s="730" t="s">
        <v>1537</v>
      </c>
      <c r="H180" s="727" t="s">
        <v>3902</v>
      </c>
      <c r="I180" s="732" t="s">
        <v>3903</v>
      </c>
      <c r="J180" s="591"/>
      <c r="K180" s="597" t="str">
        <f>_xlfn.IFNA(VLOOKUP($H180,Table26[],2,FALSE),"")</f>
        <v/>
      </c>
      <c r="L180" s="466" t="str">
        <f>_xlfn.IFNA(VLOOKUP($H180,Table26[],3,FALSE),"")</f>
        <v/>
      </c>
      <c r="M180" s="466" t="str">
        <f>_xlfn.IFNA(VLOOKUP($H180,Table26[],4,FALSE),"")</f>
        <v/>
      </c>
      <c r="N180" s="466" t="str">
        <f>_xlfn.IFNA(VLOOKUP($H180,Table26[],5,FALSE),"")</f>
        <v/>
      </c>
      <c r="O180" s="467" t="str">
        <f>_xlfn.IFNA(VLOOKUP($H180,Table26[],6,FALSE),"")</f>
        <v/>
      </c>
      <c r="P180" s="459"/>
      <c r="Q180" s="163"/>
    </row>
    <row r="181" spans="1:17" ht="61.2" customHeight="1" x14ac:dyDescent="0.25">
      <c r="A181" s="307"/>
      <c r="B181" s="458"/>
      <c r="C181" s="749" t="s">
        <v>4067</v>
      </c>
      <c r="D181" s="750" t="s">
        <v>4053</v>
      </c>
      <c r="E181" s="751" t="s">
        <v>4068</v>
      </c>
      <c r="F181" s="818">
        <f>_xlfn.IFNA(VLOOKUP(C181,Import_KOKU!B:E,4,FALSE),"")</f>
        <v>0</v>
      </c>
      <c r="G181" s="730" t="s">
        <v>1537</v>
      </c>
      <c r="H181" s="727" t="s">
        <v>3902</v>
      </c>
      <c r="I181" s="732" t="s">
        <v>3903</v>
      </c>
      <c r="J181" s="591"/>
      <c r="K181" s="597" t="str">
        <f>_xlfn.IFNA(VLOOKUP($H181,Table26[],2,FALSE),"")</f>
        <v/>
      </c>
      <c r="L181" s="466" t="str">
        <f>_xlfn.IFNA(VLOOKUP($H181,Table26[],3,FALSE),"")</f>
        <v/>
      </c>
      <c r="M181" s="466" t="str">
        <f>_xlfn.IFNA(VLOOKUP($H181,Table26[],4,FALSE),"")</f>
        <v/>
      </c>
      <c r="N181" s="466" t="str">
        <f>_xlfn.IFNA(VLOOKUP($H181,Table26[],5,FALSE),"")</f>
        <v/>
      </c>
      <c r="O181" s="467" t="str">
        <f>_xlfn.IFNA(VLOOKUP($H181,Table26[],6,FALSE),"")</f>
        <v/>
      </c>
      <c r="P181" s="459"/>
      <c r="Q181" s="163"/>
    </row>
    <row r="182" spans="1:17" ht="61.2" customHeight="1" x14ac:dyDescent="0.25">
      <c r="A182" s="307"/>
      <c r="B182" s="458"/>
      <c r="C182" s="749" t="s">
        <v>4069</v>
      </c>
      <c r="D182" s="750" t="s">
        <v>4053</v>
      </c>
      <c r="E182" s="751" t="s">
        <v>4070</v>
      </c>
      <c r="F182" s="818">
        <f>_xlfn.IFNA(VLOOKUP(C182,Import_KOKU!B:E,4,FALSE),"")</f>
        <v>0</v>
      </c>
      <c r="G182" s="730" t="s">
        <v>1537</v>
      </c>
      <c r="H182" s="727" t="s">
        <v>3902</v>
      </c>
      <c r="I182" s="732" t="s">
        <v>3903</v>
      </c>
      <c r="J182" s="591"/>
      <c r="K182" s="597" t="str">
        <f>_xlfn.IFNA(VLOOKUP($H182,Table26[],2,FALSE),"")</f>
        <v/>
      </c>
      <c r="L182" s="466" t="str">
        <f>_xlfn.IFNA(VLOOKUP($H182,Table26[],3,FALSE),"")</f>
        <v/>
      </c>
      <c r="M182" s="466" t="str">
        <f>_xlfn.IFNA(VLOOKUP($H182,Table26[],4,FALSE),"")</f>
        <v/>
      </c>
      <c r="N182" s="466" t="str">
        <f>_xlfn.IFNA(VLOOKUP($H182,Table26[],5,FALSE),"")</f>
        <v/>
      </c>
      <c r="O182" s="467" t="str">
        <f>_xlfn.IFNA(VLOOKUP($H182,Table26[],6,FALSE),"")</f>
        <v/>
      </c>
      <c r="P182" s="459"/>
      <c r="Q182" s="163"/>
    </row>
    <row r="183" spans="1:17" ht="61.2" customHeight="1" x14ac:dyDescent="0.25">
      <c r="A183" s="307"/>
      <c r="B183" s="458"/>
      <c r="C183" s="749" t="s">
        <v>4071</v>
      </c>
      <c r="D183" s="750" t="s">
        <v>4053</v>
      </c>
      <c r="E183" s="751" t="s">
        <v>4072</v>
      </c>
      <c r="F183" s="818">
        <f>_xlfn.IFNA(VLOOKUP(C183,Import_KOKU!B:E,4,FALSE),"")</f>
        <v>0</v>
      </c>
      <c r="G183" s="730" t="s">
        <v>1537</v>
      </c>
      <c r="H183" s="727" t="s">
        <v>3902</v>
      </c>
      <c r="I183" s="732" t="s">
        <v>3903</v>
      </c>
      <c r="J183" s="591"/>
      <c r="K183" s="597" t="str">
        <f>_xlfn.IFNA(VLOOKUP($H183,Table26[],2,FALSE),"")</f>
        <v/>
      </c>
      <c r="L183" s="466" t="str">
        <f>_xlfn.IFNA(VLOOKUP($H183,Table26[],3,FALSE),"")</f>
        <v/>
      </c>
      <c r="M183" s="466" t="str">
        <f>_xlfn.IFNA(VLOOKUP($H183,Table26[],4,FALSE),"")</f>
        <v/>
      </c>
      <c r="N183" s="466" t="str">
        <f>_xlfn.IFNA(VLOOKUP($H183,Table26[],5,FALSE),"")</f>
        <v/>
      </c>
      <c r="O183" s="467" t="str">
        <f>_xlfn.IFNA(VLOOKUP($H183,Table26[],6,FALSE),"")</f>
        <v/>
      </c>
      <c r="P183" s="459"/>
      <c r="Q183" s="163"/>
    </row>
    <row r="184" spans="1:17" ht="61.2" customHeight="1" x14ac:dyDescent="0.25">
      <c r="A184" s="307"/>
      <c r="B184" s="458"/>
      <c r="C184" s="749" t="s">
        <v>4073</v>
      </c>
      <c r="D184" s="750" t="s">
        <v>4053</v>
      </c>
      <c r="E184" s="751" t="s">
        <v>4074</v>
      </c>
      <c r="F184" s="818">
        <f>_xlfn.IFNA(VLOOKUP(C184,Import_KOKU!B:E,4,FALSE),"")</f>
        <v>0</v>
      </c>
      <c r="G184" s="730" t="s">
        <v>1537</v>
      </c>
      <c r="H184" s="727" t="s">
        <v>3902</v>
      </c>
      <c r="I184" s="732" t="s">
        <v>3903</v>
      </c>
      <c r="J184" s="591"/>
      <c r="K184" s="597" t="str">
        <f>_xlfn.IFNA(VLOOKUP($H184,Table26[],2,FALSE),"")</f>
        <v/>
      </c>
      <c r="L184" s="466" t="str">
        <f>_xlfn.IFNA(VLOOKUP($H184,Table26[],3,FALSE),"")</f>
        <v/>
      </c>
      <c r="M184" s="466" t="str">
        <f>_xlfn.IFNA(VLOOKUP($H184,Table26[],4,FALSE),"")</f>
        <v/>
      </c>
      <c r="N184" s="466" t="str">
        <f>_xlfn.IFNA(VLOOKUP($H184,Table26[],5,FALSE),"")</f>
        <v/>
      </c>
      <c r="O184" s="467" t="str">
        <f>_xlfn.IFNA(VLOOKUP($H184,Table26[],6,FALSE),"")</f>
        <v/>
      </c>
      <c r="P184" s="459"/>
      <c r="Q184" s="163"/>
    </row>
    <row r="185" spans="1:17" ht="61.2" customHeight="1" x14ac:dyDescent="0.25">
      <c r="A185" s="307"/>
      <c r="B185" s="458"/>
      <c r="C185" s="749" t="s">
        <v>4075</v>
      </c>
      <c r="D185" s="750" t="s">
        <v>4053</v>
      </c>
      <c r="E185" s="751" t="s">
        <v>4076</v>
      </c>
      <c r="F185" s="818">
        <f>_xlfn.IFNA(VLOOKUP(C185,Import_KOKU!B:E,4,FALSE),"")</f>
        <v>0</v>
      </c>
      <c r="G185" s="730" t="s">
        <v>1537</v>
      </c>
      <c r="H185" s="727" t="s">
        <v>3902</v>
      </c>
      <c r="I185" s="732" t="s">
        <v>3903</v>
      </c>
      <c r="J185" s="592"/>
      <c r="K185" s="597" t="str">
        <f>_xlfn.IFNA(VLOOKUP($H185,Table26[],2,FALSE),"")</f>
        <v/>
      </c>
      <c r="L185" s="466" t="str">
        <f>_xlfn.IFNA(VLOOKUP($H185,Table26[],3,FALSE),"")</f>
        <v/>
      </c>
      <c r="M185" s="466" t="str">
        <f>_xlfn.IFNA(VLOOKUP($H185,Table26[],4,FALSE),"")</f>
        <v/>
      </c>
      <c r="N185" s="466" t="str">
        <f>_xlfn.IFNA(VLOOKUP($H185,Table26[],5,FALSE),"")</f>
        <v/>
      </c>
      <c r="O185" s="467" t="str">
        <f>_xlfn.IFNA(VLOOKUP($H185,Table26[],6,FALSE),"")</f>
        <v/>
      </c>
      <c r="P185" s="459"/>
      <c r="Q185" s="163"/>
    </row>
    <row r="186" spans="1:17" ht="61.2" customHeight="1" x14ac:dyDescent="0.25">
      <c r="A186" s="307"/>
      <c r="B186" s="458"/>
      <c r="C186" s="749" t="s">
        <v>4077</v>
      </c>
      <c r="D186" s="750" t="s">
        <v>4053</v>
      </c>
      <c r="E186" s="751" t="s">
        <v>4078</v>
      </c>
      <c r="F186" s="818">
        <f>_xlfn.IFNA(VLOOKUP(C186,Import_KOKU!B:E,4,FALSE),"")</f>
        <v>0</v>
      </c>
      <c r="G186" s="730" t="s">
        <v>1537</v>
      </c>
      <c r="H186" s="727" t="s">
        <v>3902</v>
      </c>
      <c r="I186" s="732" t="s">
        <v>3903</v>
      </c>
      <c r="J186" s="593"/>
      <c r="K186" s="597" t="str">
        <f>_xlfn.IFNA(VLOOKUP($H186,Table26[],2,FALSE),"")</f>
        <v/>
      </c>
      <c r="L186" s="466" t="str">
        <f>_xlfn.IFNA(VLOOKUP($H186,Table26[],3,FALSE),"")</f>
        <v/>
      </c>
      <c r="M186" s="466" t="str">
        <f>_xlfn.IFNA(VLOOKUP($H186,Table26[],4,FALSE),"")</f>
        <v/>
      </c>
      <c r="N186" s="466" t="str">
        <f>_xlfn.IFNA(VLOOKUP($H186,Table26[],5,FALSE),"")</f>
        <v/>
      </c>
      <c r="O186" s="467" t="str">
        <f>_xlfn.IFNA(VLOOKUP($H186,Table26[],6,FALSE),"")</f>
        <v/>
      </c>
      <c r="P186" s="459"/>
      <c r="Q186" s="163"/>
    </row>
    <row r="187" spans="1:17" ht="61.2" customHeight="1" x14ac:dyDescent="0.25">
      <c r="A187" s="307"/>
      <c r="B187" s="458"/>
      <c r="C187" s="749" t="s">
        <v>4079</v>
      </c>
      <c r="D187" s="750" t="s">
        <v>4053</v>
      </c>
      <c r="E187" s="751" t="s">
        <v>4080</v>
      </c>
      <c r="F187" s="818">
        <f>_xlfn.IFNA(VLOOKUP(C187,Import_KOKU!B:E,4,FALSE),"")</f>
        <v>0</v>
      </c>
      <c r="G187" s="730" t="s">
        <v>1537</v>
      </c>
      <c r="H187" s="727" t="s">
        <v>3902</v>
      </c>
      <c r="I187" s="732" t="s">
        <v>3903</v>
      </c>
      <c r="J187" s="593"/>
      <c r="K187" s="597" t="str">
        <f>_xlfn.IFNA(VLOOKUP($H187,Table26[],2,FALSE),"")</f>
        <v/>
      </c>
      <c r="L187" s="466" t="str">
        <f>_xlfn.IFNA(VLOOKUP($H187,Table26[],3,FALSE),"")</f>
        <v/>
      </c>
      <c r="M187" s="466" t="str">
        <f>_xlfn.IFNA(VLOOKUP($H187,Table26[],4,FALSE),"")</f>
        <v/>
      </c>
      <c r="N187" s="466" t="str">
        <f>_xlfn.IFNA(VLOOKUP($H187,Table26[],5,FALSE),"")</f>
        <v/>
      </c>
      <c r="O187" s="467" t="str">
        <f>_xlfn.IFNA(VLOOKUP($H187,Table26[],6,FALSE),"")</f>
        <v/>
      </c>
      <c r="P187" s="459"/>
      <c r="Q187" s="163"/>
    </row>
    <row r="188" spans="1:17" ht="61.2" customHeight="1" x14ac:dyDescent="0.25">
      <c r="A188" s="307"/>
      <c r="B188" s="458"/>
      <c r="C188" s="749" t="s">
        <v>4081</v>
      </c>
      <c r="D188" s="750" t="s">
        <v>4053</v>
      </c>
      <c r="E188" s="751" t="s">
        <v>4082</v>
      </c>
      <c r="F188" s="818">
        <f>_xlfn.IFNA(VLOOKUP(C188,Import_KOKU!B:E,4,FALSE),"")</f>
        <v>0</v>
      </c>
      <c r="G188" s="730" t="s">
        <v>1537</v>
      </c>
      <c r="H188" s="727" t="s">
        <v>3902</v>
      </c>
      <c r="I188" s="732" t="s">
        <v>3903</v>
      </c>
      <c r="J188" s="593"/>
      <c r="K188" s="597" t="str">
        <f>_xlfn.IFNA(VLOOKUP($H188,Table26[],2,FALSE),"")</f>
        <v/>
      </c>
      <c r="L188" s="466" t="str">
        <f>_xlfn.IFNA(VLOOKUP($H188,Table26[],3,FALSE),"")</f>
        <v/>
      </c>
      <c r="M188" s="466" t="str">
        <f>_xlfn.IFNA(VLOOKUP($H188,Table26[],4,FALSE),"")</f>
        <v/>
      </c>
      <c r="N188" s="466" t="str">
        <f>_xlfn.IFNA(VLOOKUP($H188,Table26[],5,FALSE),"")</f>
        <v/>
      </c>
      <c r="O188" s="467" t="str">
        <f>_xlfn.IFNA(VLOOKUP($H188,Table26[],6,FALSE),"")</f>
        <v/>
      </c>
      <c r="P188" s="459"/>
      <c r="Q188" s="163"/>
    </row>
    <row r="189" spans="1:17" ht="61.2" customHeight="1" x14ac:dyDescent="0.25">
      <c r="A189" s="307"/>
      <c r="B189" s="458"/>
      <c r="C189" s="749" t="s">
        <v>4083</v>
      </c>
      <c r="D189" s="750" t="s">
        <v>4053</v>
      </c>
      <c r="E189" s="751" t="s">
        <v>4084</v>
      </c>
      <c r="F189" s="818">
        <f>_xlfn.IFNA(VLOOKUP(C189,Import_KOKU!B:E,4,FALSE),"")</f>
        <v>0</v>
      </c>
      <c r="G189" s="730" t="s">
        <v>1537</v>
      </c>
      <c r="H189" s="727" t="s">
        <v>3902</v>
      </c>
      <c r="I189" s="732" t="s">
        <v>3903</v>
      </c>
      <c r="J189" s="593"/>
      <c r="K189" s="597" t="str">
        <f>_xlfn.IFNA(VLOOKUP($H189,Table26[],2,FALSE),"")</f>
        <v/>
      </c>
      <c r="L189" s="466" t="str">
        <f>_xlfn.IFNA(VLOOKUP($H189,Table26[],3,FALSE),"")</f>
        <v/>
      </c>
      <c r="M189" s="466" t="str">
        <f>_xlfn.IFNA(VLOOKUP($H189,Table26[],4,FALSE),"")</f>
        <v/>
      </c>
      <c r="N189" s="466" t="str">
        <f>_xlfn.IFNA(VLOOKUP($H189,Table26[],5,FALSE),"")</f>
        <v/>
      </c>
      <c r="O189" s="467" t="str">
        <f>_xlfn.IFNA(VLOOKUP($H189,Table26[],6,FALSE),"")</f>
        <v/>
      </c>
      <c r="P189" s="459"/>
      <c r="Q189" s="163"/>
    </row>
    <row r="190" spans="1:17" ht="61.2" customHeight="1" x14ac:dyDescent="0.25">
      <c r="A190" s="307"/>
      <c r="B190" s="458"/>
      <c r="C190" s="749" t="s">
        <v>4085</v>
      </c>
      <c r="D190" s="750" t="s">
        <v>4053</v>
      </c>
      <c r="E190" s="751" t="s">
        <v>4086</v>
      </c>
      <c r="F190" s="818">
        <f>_xlfn.IFNA(VLOOKUP(C190,Import_KOKU!B:E,4,FALSE),"")</f>
        <v>0</v>
      </c>
      <c r="G190" s="730" t="s">
        <v>1537</v>
      </c>
      <c r="H190" s="727" t="s">
        <v>3902</v>
      </c>
      <c r="I190" s="732" t="s">
        <v>3903</v>
      </c>
      <c r="J190" s="593"/>
      <c r="K190" s="597" t="str">
        <f>_xlfn.IFNA(VLOOKUP($H190,Table26[],2,FALSE),"")</f>
        <v/>
      </c>
      <c r="L190" s="466" t="str">
        <f>_xlfn.IFNA(VLOOKUP($H190,Table26[],3,FALSE),"")</f>
        <v/>
      </c>
      <c r="M190" s="466" t="str">
        <f>_xlfn.IFNA(VLOOKUP($H190,Table26[],4,FALSE),"")</f>
        <v/>
      </c>
      <c r="N190" s="466" t="str">
        <f>_xlfn.IFNA(VLOOKUP($H190,Table26[],5,FALSE),"")</f>
        <v/>
      </c>
      <c r="O190" s="467" t="str">
        <f>_xlfn.IFNA(VLOOKUP($H190,Table26[],6,FALSE),"")</f>
        <v/>
      </c>
      <c r="P190" s="459"/>
      <c r="Q190" s="163"/>
    </row>
    <row r="191" spans="1:17" ht="61.2" customHeight="1" x14ac:dyDescent="0.25">
      <c r="A191" s="307"/>
      <c r="B191" s="458"/>
      <c r="C191" s="749" t="s">
        <v>4087</v>
      </c>
      <c r="D191" s="750" t="s">
        <v>4053</v>
      </c>
      <c r="E191" s="751" t="s">
        <v>4088</v>
      </c>
      <c r="F191" s="818">
        <f>_xlfn.IFNA(VLOOKUP(C191,Import_KOKU!B:E,4,FALSE),"")</f>
        <v>0</v>
      </c>
      <c r="G191" s="730" t="s">
        <v>1537</v>
      </c>
      <c r="H191" s="727" t="s">
        <v>3902</v>
      </c>
      <c r="I191" s="732" t="s">
        <v>3903</v>
      </c>
      <c r="J191" s="593"/>
      <c r="K191" s="597" t="str">
        <f>_xlfn.IFNA(VLOOKUP($H191,Table26[],2,FALSE),"")</f>
        <v/>
      </c>
      <c r="L191" s="466" t="str">
        <f>_xlfn.IFNA(VLOOKUP($H191,Table26[],3,FALSE),"")</f>
        <v/>
      </c>
      <c r="M191" s="466" t="str">
        <f>_xlfn.IFNA(VLOOKUP($H191,Table26[],4,FALSE),"")</f>
        <v/>
      </c>
      <c r="N191" s="466" t="str">
        <f>_xlfn.IFNA(VLOOKUP($H191,Table26[],5,FALSE),"")</f>
        <v/>
      </c>
      <c r="O191" s="467" t="str">
        <f>_xlfn.IFNA(VLOOKUP($H191,Table26[],6,FALSE),"")</f>
        <v/>
      </c>
      <c r="P191" s="459"/>
      <c r="Q191" s="163"/>
    </row>
    <row r="192" spans="1:17" ht="61.2" customHeight="1" x14ac:dyDescent="0.25">
      <c r="A192" s="307"/>
      <c r="B192" s="458"/>
      <c r="C192" s="749" t="s">
        <v>4089</v>
      </c>
      <c r="D192" s="750" t="s">
        <v>4053</v>
      </c>
      <c r="E192" s="751" t="s">
        <v>4090</v>
      </c>
      <c r="F192" s="818">
        <f>_xlfn.IFNA(VLOOKUP(C192,Import_KOKU!B:E,4,FALSE),"")</f>
        <v>0</v>
      </c>
      <c r="G192" s="730" t="s">
        <v>1537</v>
      </c>
      <c r="H192" s="727" t="s">
        <v>3902</v>
      </c>
      <c r="I192" s="732" t="s">
        <v>3903</v>
      </c>
      <c r="J192" s="594"/>
      <c r="K192" s="597" t="str">
        <f>_xlfn.IFNA(VLOOKUP($H192,Table26[],2,FALSE),"")</f>
        <v/>
      </c>
      <c r="L192" s="466" t="str">
        <f>_xlfn.IFNA(VLOOKUP($H192,Table26[],3,FALSE),"")</f>
        <v/>
      </c>
      <c r="M192" s="466" t="str">
        <f>_xlfn.IFNA(VLOOKUP($H192,Table26[],4,FALSE),"")</f>
        <v/>
      </c>
      <c r="N192" s="466" t="str">
        <f>_xlfn.IFNA(VLOOKUP($H192,Table26[],5,FALSE),"")</f>
        <v/>
      </c>
      <c r="O192" s="467" t="str">
        <f>_xlfn.IFNA(VLOOKUP($H192,Table26[],6,FALSE),"")</f>
        <v/>
      </c>
      <c r="P192" s="459"/>
      <c r="Q192" s="163"/>
    </row>
    <row r="193" spans="1:17" ht="61.2" customHeight="1" thickBot="1" x14ac:dyDescent="0.3">
      <c r="A193" s="307"/>
      <c r="B193" s="458"/>
      <c r="C193" s="752" t="s">
        <v>4091</v>
      </c>
      <c r="D193" s="753" t="s">
        <v>4053</v>
      </c>
      <c r="E193" s="754" t="s">
        <v>4092</v>
      </c>
      <c r="F193" s="818">
        <f>_xlfn.IFNA(VLOOKUP(C193,Import_KOKU!B:E,4,FALSE),"")</f>
        <v>0</v>
      </c>
      <c r="G193" s="737" t="s">
        <v>1537</v>
      </c>
      <c r="H193" s="728" t="s">
        <v>3902</v>
      </c>
      <c r="I193" s="732" t="s">
        <v>3903</v>
      </c>
      <c r="J193" s="595"/>
      <c r="K193" s="597" t="str">
        <f>_xlfn.IFNA(VLOOKUP($H193,Table26[],2,FALSE),"")</f>
        <v/>
      </c>
      <c r="L193" s="466" t="str">
        <f>_xlfn.IFNA(VLOOKUP($H193,Table26[],3,FALSE),"")</f>
        <v/>
      </c>
      <c r="M193" s="466" t="str">
        <f>_xlfn.IFNA(VLOOKUP($H193,Table26[],4,FALSE),"")</f>
        <v/>
      </c>
      <c r="N193" s="466" t="str">
        <f>_xlfn.IFNA(VLOOKUP($H193,Table26[],5,FALSE),"")</f>
        <v/>
      </c>
      <c r="O193" s="467" t="str">
        <f>_xlfn.IFNA(VLOOKUP($H193,Table26[],6,FALSE),"")</f>
        <v/>
      </c>
      <c r="P193" s="459"/>
      <c r="Q193" s="163"/>
    </row>
    <row r="194" spans="1:17" x14ac:dyDescent="0.25">
      <c r="A194" s="307"/>
      <c r="B194" s="458"/>
      <c r="C194" s="439"/>
      <c r="E194" s="439"/>
      <c r="F194" s="373"/>
      <c r="J194" s="440"/>
      <c r="K194" s="523"/>
      <c r="L194" s="441"/>
      <c r="M194" s="441"/>
      <c r="N194" s="441"/>
      <c r="O194" s="441"/>
      <c r="P194" s="459"/>
      <c r="Q194" s="163"/>
    </row>
    <row r="195" spans="1:17" ht="14.4" thickBot="1" x14ac:dyDescent="0.3">
      <c r="A195" s="307"/>
      <c r="B195" s="460"/>
      <c r="C195" s="461"/>
      <c r="E195" s="392"/>
      <c r="F195" s="820"/>
      <c r="J195" s="463"/>
      <c r="K195" s="464"/>
      <c r="L195" s="462"/>
      <c r="M195" s="462"/>
      <c r="N195" s="462"/>
      <c r="O195" s="462"/>
      <c r="P195" s="465"/>
      <c r="Q195" s="163"/>
    </row>
    <row r="196" spans="1:17" x14ac:dyDescent="0.25">
      <c r="A196" s="307"/>
      <c r="B196" s="307"/>
      <c r="C196" s="66"/>
      <c r="D196" s="582"/>
      <c r="E196" s="578"/>
      <c r="F196" s="821"/>
      <c r="G196" s="582"/>
      <c r="H196" s="578"/>
      <c r="I196" s="578"/>
      <c r="J196" s="162"/>
      <c r="K196" s="162"/>
      <c r="L196" s="164"/>
      <c r="M196" s="164"/>
      <c r="N196" s="164"/>
      <c r="O196" s="164"/>
      <c r="P196" s="307"/>
      <c r="Q196" s="163"/>
    </row>
  </sheetData>
  <sheetProtection sheet="1" formatCells="0" formatColumns="0" formatRows="0" sort="0" autoFilter="0"/>
  <autoFilter ref="G24:R193" xr:uid="{9A0F3423-9C4B-4F39-B143-4C91AE8FD0F9}"/>
  <mergeCells count="9">
    <mergeCell ref="C17:O17"/>
    <mergeCell ref="B24:B149"/>
    <mergeCell ref="B150:B153"/>
    <mergeCell ref="C6:O6"/>
    <mergeCell ref="C8:K11"/>
    <mergeCell ref="M8:N8"/>
    <mergeCell ref="M10:N11"/>
    <mergeCell ref="C13:O13"/>
    <mergeCell ref="C15:O15"/>
  </mergeCells>
  <conditionalFormatting sqref="J4:J5 J7 J12 J24:J196">
    <cfRule type="containsText" dxfId="25" priority="18" operator="containsText" text="0">
      <formula>NOT(ISERROR(SEARCH("0",J4)))</formula>
    </cfRule>
  </conditionalFormatting>
  <conditionalFormatting sqref="J1 J3">
    <cfRule type="containsText" dxfId="24" priority="15" operator="containsText" text="0">
      <formula>NOT(ISERROR(SEARCH("0",J1)))</formula>
    </cfRule>
  </conditionalFormatting>
  <conditionalFormatting sqref="J2">
    <cfRule type="containsText" dxfId="23" priority="14" operator="containsText" text="0">
      <formula>NOT(ISERROR(SEARCH("0",J2)))</formula>
    </cfRule>
  </conditionalFormatting>
  <conditionalFormatting sqref="J23">
    <cfRule type="containsText" dxfId="22" priority="12" operator="containsText" text="0">
      <formula>NOT(ISERROR(SEARCH("0",J23)))</formula>
    </cfRule>
  </conditionalFormatting>
  <conditionalFormatting sqref="J14">
    <cfRule type="containsText" dxfId="21" priority="11" operator="containsText" text="0">
      <formula>NOT(ISERROR(SEARCH("0",J14)))</formula>
    </cfRule>
  </conditionalFormatting>
  <conditionalFormatting sqref="J16">
    <cfRule type="containsText" dxfId="20" priority="9" operator="containsText" text="0">
      <formula>NOT(ISERROR(SEARCH("0",J16)))</formula>
    </cfRule>
  </conditionalFormatting>
  <conditionalFormatting sqref="J22">
    <cfRule type="containsText" dxfId="19" priority="7" operator="containsText" text="0">
      <formula>NOT(ISERROR(SEARCH("0",J22)))</formula>
    </cfRule>
  </conditionalFormatting>
  <conditionalFormatting sqref="K25:K193">
    <cfRule type="cellIs" dxfId="18" priority="1" operator="equal">
      <formula>4</formula>
    </cfRule>
    <cfRule type="cellIs" dxfId="17" priority="2" operator="equal">
      <formula>3</formula>
    </cfRule>
    <cfRule type="cellIs" dxfId="16" priority="3" operator="equal">
      <formula>2</formula>
    </cfRule>
    <cfRule type="cellIs" dxfId="15" priority="4" operator="equal">
      <formula>1</formula>
    </cfRule>
    <cfRule type="cellIs" dxfId="14" priority="5"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6" id="{5297F49C-2599-4DD9-87F0-C50D606A3E8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J22</xm:sqref>
        </x14:conditionalFormatting>
        <x14:conditionalFormatting xmlns:xm="http://schemas.microsoft.com/office/excel/2006/main">
          <x14:cfRule type="iconSet" priority="16" id="{1175229A-5546-4170-B8F4-DCE5557D45B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J3 J1</xm:sqref>
        </x14:conditionalFormatting>
        <x14:conditionalFormatting xmlns:xm="http://schemas.microsoft.com/office/excel/2006/main">
          <x14:cfRule type="iconSet" priority="17" id="{8D7E18E6-A4B0-497D-B72E-FEA81626BD8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J2</xm:sqref>
        </x14:conditionalFormatting>
        <x14:conditionalFormatting xmlns:xm="http://schemas.microsoft.com/office/excel/2006/main">
          <x14:cfRule type="iconSet" priority="13" id="{0546265D-9B01-4C53-8DE9-A612143A783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J23</xm:sqref>
        </x14:conditionalFormatting>
        <x14:conditionalFormatting xmlns:xm="http://schemas.microsoft.com/office/excel/2006/main">
          <x14:cfRule type="iconSet" priority="10" id="{941B8DBA-726F-4673-859E-F9324576418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J14</xm:sqref>
        </x14:conditionalFormatting>
        <x14:conditionalFormatting xmlns:xm="http://schemas.microsoft.com/office/excel/2006/main">
          <x14:cfRule type="iconSet" priority="8" id="{B53EE313-110E-4005-9AFE-3F187455F94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J16</xm:sqref>
        </x14:conditionalFormatting>
        <x14:conditionalFormatting xmlns:xm="http://schemas.microsoft.com/office/excel/2006/main">
          <x14:cfRule type="iconSet" priority="19" id="{87ED8202-216C-4F49-9260-C3DEEB2CF00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J4:J5 J7 J12 J24:J196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12B1F-EB41-4864-8696-612F7F315F1A}">
  <sheetPr>
    <tabColor rgb="FFA66BD3"/>
  </sheetPr>
  <dimension ref="A1:S415"/>
  <sheetViews>
    <sheetView zoomScale="80" zoomScaleNormal="80" workbookViewId="0"/>
  </sheetViews>
  <sheetFormatPr defaultRowHeight="13.8" x14ac:dyDescent="0.25"/>
  <cols>
    <col min="1" max="1" width="2.453125" customWidth="1"/>
    <col min="2" max="2" width="3.26953125" customWidth="1"/>
    <col min="3" max="3" width="4.453125" customWidth="1"/>
    <col min="4" max="4" width="8.453125" customWidth="1"/>
    <col min="5" max="5" width="17.1796875" style="808" customWidth="1"/>
    <col min="6" max="6" width="64.1796875" style="808" customWidth="1"/>
    <col min="7" max="7" width="7.90625" customWidth="1"/>
    <col min="8" max="8" width="22.7265625" customWidth="1"/>
    <col min="9" max="9" width="3.54296875" hidden="1" customWidth="1"/>
    <col min="10" max="10" width="10.90625" customWidth="1"/>
    <col min="11" max="11" width="56.81640625" customWidth="1"/>
    <col min="12" max="12" width="15.6328125" customWidth="1"/>
    <col min="13" max="13" width="13.90625" style="226" customWidth="1"/>
    <col min="14" max="14" width="17.36328125" customWidth="1"/>
    <col min="15" max="15" width="22.7265625" customWidth="1"/>
    <col min="16" max="16" width="22.1796875" customWidth="1"/>
    <col min="17" max="17" width="29.26953125" customWidth="1"/>
    <col min="19" max="19" width="3.1796875" customWidth="1"/>
  </cols>
  <sheetData>
    <row r="1" spans="1:19" x14ac:dyDescent="0.25">
      <c r="A1" s="20"/>
      <c r="B1" s="20"/>
      <c r="C1" s="20"/>
      <c r="D1" s="20"/>
      <c r="E1" s="148"/>
      <c r="F1" s="148"/>
      <c r="G1" s="20"/>
      <c r="H1" s="20"/>
      <c r="I1" s="136"/>
      <c r="J1" s="136"/>
      <c r="K1" s="136"/>
      <c r="L1" s="136"/>
      <c r="M1" s="136"/>
      <c r="N1" s="135"/>
      <c r="O1" s="135"/>
      <c r="P1" s="135"/>
      <c r="Q1" s="135"/>
      <c r="R1" s="20"/>
      <c r="S1" s="20"/>
    </row>
    <row r="2" spans="1:19" x14ac:dyDescent="0.25">
      <c r="A2" s="137"/>
      <c r="B2" s="251"/>
      <c r="C2" s="432"/>
      <c r="D2" s="362"/>
      <c r="E2" s="798"/>
      <c r="F2" s="799"/>
      <c r="G2" s="364"/>
      <c r="H2" s="364"/>
      <c r="I2" s="365"/>
      <c r="J2" s="365"/>
      <c r="K2" s="365"/>
      <c r="L2" s="365"/>
      <c r="M2" s="470"/>
      <c r="N2" s="366"/>
      <c r="O2" s="366"/>
      <c r="P2" s="366"/>
      <c r="Q2" s="366"/>
      <c r="R2" s="253"/>
      <c r="S2" s="137"/>
    </row>
    <row r="3" spans="1:19" x14ac:dyDescent="0.25">
      <c r="A3" s="137"/>
      <c r="B3" s="367"/>
      <c r="C3" s="372"/>
      <c r="D3" s="368"/>
      <c r="E3" s="800"/>
      <c r="F3" s="801"/>
      <c r="G3" s="370"/>
      <c r="H3" s="370"/>
      <c r="I3" s="371"/>
      <c r="J3" s="371"/>
      <c r="K3" s="371"/>
      <c r="L3" s="371"/>
      <c r="M3" s="471"/>
      <c r="N3" s="373"/>
      <c r="O3" s="374" t="str">
        <f>IF(VLOOKUP("GEN-SEC",Languages!$A:$D,1,TRUE)="GEN-SEC",VLOOKUP("GEN-SEC",Languages!$A:$D,Summary!$C$7,TRUE),NA())</f>
        <v>Tiedon luokittelu</v>
      </c>
      <c r="P3" s="375"/>
      <c r="Q3" s="372"/>
      <c r="R3" s="376"/>
      <c r="S3" s="137"/>
    </row>
    <row r="4" spans="1:19" ht="58.2" customHeight="1" x14ac:dyDescent="0.25">
      <c r="A4" s="158"/>
      <c r="B4" s="377"/>
      <c r="C4" s="382"/>
      <c r="D4" s="934" t="s">
        <v>4331</v>
      </c>
      <c r="E4" s="934"/>
      <c r="F4" s="934"/>
      <c r="G4" s="934"/>
      <c r="H4" s="934"/>
      <c r="I4" s="934"/>
      <c r="J4" s="934"/>
      <c r="K4" s="934"/>
      <c r="L4" s="381"/>
      <c r="M4" s="472"/>
      <c r="N4" s="383"/>
      <c r="O4" s="415"/>
      <c r="P4" s="384"/>
      <c r="Q4" s="372"/>
      <c r="R4" s="376"/>
      <c r="S4" s="137"/>
    </row>
    <row r="5" spans="1:19" x14ac:dyDescent="0.25">
      <c r="A5" s="63"/>
      <c r="B5" s="385"/>
      <c r="C5" s="392"/>
      <c r="D5" s="386"/>
      <c r="E5" s="802"/>
      <c r="F5" s="802"/>
      <c r="G5" s="387"/>
      <c r="H5" s="387"/>
      <c r="I5" s="383"/>
      <c r="J5" s="383"/>
      <c r="K5" s="383"/>
      <c r="L5" s="383"/>
      <c r="M5" s="383"/>
      <c r="N5" s="270"/>
      <c r="O5" s="384"/>
      <c r="P5" s="384"/>
      <c r="Q5" s="372"/>
      <c r="R5" s="376"/>
      <c r="S5" s="137"/>
    </row>
    <row r="6" spans="1:19" ht="84.6" customHeight="1" x14ac:dyDescent="0.25">
      <c r="A6" s="63"/>
      <c r="B6" s="385"/>
      <c r="C6" s="392"/>
      <c r="D6" s="869" t="s">
        <v>4330</v>
      </c>
      <c r="E6" s="870"/>
      <c r="F6" s="870"/>
      <c r="G6" s="870"/>
      <c r="H6" s="870"/>
      <c r="I6" s="870"/>
      <c r="J6" s="870"/>
      <c r="K6" s="870"/>
      <c r="L6" s="870"/>
      <c r="M6" s="870"/>
      <c r="N6" s="870"/>
      <c r="O6" s="870"/>
      <c r="P6" s="870"/>
      <c r="Q6" s="871"/>
      <c r="R6" s="376"/>
      <c r="S6" s="137"/>
    </row>
    <row r="7" spans="1:19" x14ac:dyDescent="0.25">
      <c r="A7" s="63"/>
      <c r="B7" s="385"/>
      <c r="C7" s="392"/>
      <c r="D7" s="388"/>
      <c r="E7" s="803"/>
      <c r="F7" s="804"/>
      <c r="G7" s="390"/>
      <c r="H7" s="390"/>
      <c r="I7" s="391"/>
      <c r="J7" s="391"/>
      <c r="K7" s="391"/>
      <c r="L7" s="391"/>
      <c r="M7" s="473"/>
      <c r="N7" s="393"/>
      <c r="O7" s="394" t="str">
        <f>IF(VLOOKUP("KM110",Languages!$A:$D,1,TRUE)="KM110",VLOOKUP("KM110",Languages!$A:$D,Summary!$C$7,TRUE),NA())</f>
        <v>Päivämäärä</v>
      </c>
      <c r="P7" s="395"/>
      <c r="Q7" s="372"/>
      <c r="R7" s="376"/>
      <c r="S7" s="137"/>
    </row>
    <row r="8" spans="1:19" ht="14.4" customHeight="1" x14ac:dyDescent="0.25">
      <c r="A8" s="63"/>
      <c r="B8" s="385"/>
      <c r="C8" s="392"/>
      <c r="D8" s="872"/>
      <c r="E8" s="873"/>
      <c r="F8" s="873"/>
      <c r="G8" s="873"/>
      <c r="H8" s="873"/>
      <c r="I8" s="873"/>
      <c r="J8" s="873"/>
      <c r="K8" s="873"/>
      <c r="L8" s="873"/>
      <c r="M8" s="874"/>
      <c r="N8" s="393"/>
      <c r="O8" s="862">
        <v>45603</v>
      </c>
      <c r="P8" s="863"/>
      <c r="Q8" s="372"/>
      <c r="R8" s="376"/>
      <c r="S8" s="137"/>
    </row>
    <row r="9" spans="1:19" ht="14.4" customHeight="1" x14ac:dyDescent="0.25">
      <c r="A9" s="63"/>
      <c r="B9" s="385"/>
      <c r="C9" s="392"/>
      <c r="D9" s="875"/>
      <c r="E9" s="876"/>
      <c r="F9" s="876"/>
      <c r="G9" s="876"/>
      <c r="H9" s="876"/>
      <c r="I9" s="876"/>
      <c r="J9" s="876"/>
      <c r="K9" s="876"/>
      <c r="L9" s="876"/>
      <c r="M9" s="877"/>
      <c r="N9" s="393"/>
      <c r="O9" s="394" t="str">
        <f>IF(VLOOKUP("KM111",Languages!$A:$D,1,TRUE)="KM111",VLOOKUP("KM111",Languages!$A:$D,Summary!$C$7,TRUE),NA())</f>
        <v>Osallistujat</v>
      </c>
      <c r="P9" s="395"/>
      <c r="Q9" s="372"/>
      <c r="R9" s="376"/>
      <c r="S9" s="137"/>
    </row>
    <row r="10" spans="1:19" ht="14.4" customHeight="1" x14ac:dyDescent="0.25">
      <c r="A10" s="63"/>
      <c r="B10" s="385"/>
      <c r="C10" s="392"/>
      <c r="D10" s="875"/>
      <c r="E10" s="876"/>
      <c r="F10" s="876"/>
      <c r="G10" s="876"/>
      <c r="H10" s="876"/>
      <c r="I10" s="876"/>
      <c r="J10" s="876"/>
      <c r="K10" s="876"/>
      <c r="L10" s="876"/>
      <c r="M10" s="877"/>
      <c r="N10" s="393"/>
      <c r="O10" s="864"/>
      <c r="P10" s="865"/>
      <c r="Q10" s="372"/>
      <c r="R10" s="376"/>
      <c r="S10" s="137"/>
    </row>
    <row r="11" spans="1:19" ht="14.4" customHeight="1" x14ac:dyDescent="0.25">
      <c r="A11" s="63"/>
      <c r="B11" s="385"/>
      <c r="C11" s="392"/>
      <c r="D11" s="878"/>
      <c r="E11" s="879"/>
      <c r="F11" s="879"/>
      <c r="G11" s="879"/>
      <c r="H11" s="879"/>
      <c r="I11" s="879"/>
      <c r="J11" s="879"/>
      <c r="K11" s="879"/>
      <c r="L11" s="879"/>
      <c r="M11" s="880"/>
      <c r="N11" s="393"/>
      <c r="O11" s="866"/>
      <c r="P11" s="867"/>
      <c r="Q11" s="372"/>
      <c r="R11" s="376"/>
      <c r="S11" s="137"/>
    </row>
    <row r="12" spans="1:19" x14ac:dyDescent="0.25">
      <c r="A12" s="51"/>
      <c r="B12" s="254"/>
      <c r="C12" s="431"/>
      <c r="D12" s="396"/>
      <c r="E12" s="805"/>
      <c r="F12" s="805"/>
      <c r="G12" s="396"/>
      <c r="H12" s="396"/>
      <c r="I12" s="397"/>
      <c r="J12" s="397"/>
      <c r="K12" s="397"/>
      <c r="L12" s="397"/>
      <c r="M12" s="474"/>
      <c r="N12" s="397"/>
      <c r="O12" s="397"/>
      <c r="P12" s="397"/>
      <c r="Q12" s="397"/>
      <c r="R12" s="376"/>
      <c r="S12" s="137"/>
    </row>
    <row r="13" spans="1:19" x14ac:dyDescent="0.25">
      <c r="A13" s="148"/>
      <c r="B13" s="398"/>
      <c r="C13" s="433"/>
      <c r="D13" s="848"/>
      <c r="E13" s="848"/>
      <c r="F13" s="848"/>
      <c r="G13" s="848"/>
      <c r="H13" s="848"/>
      <c r="I13" s="848"/>
      <c r="J13" s="848"/>
      <c r="K13" s="848"/>
      <c r="L13" s="848"/>
      <c r="M13" s="848"/>
      <c r="N13" s="848"/>
      <c r="O13" s="848"/>
      <c r="P13" s="848"/>
      <c r="Q13" s="848"/>
      <c r="R13" s="376"/>
      <c r="S13" s="137"/>
    </row>
    <row r="14" spans="1:19" ht="14.4" thickBot="1" x14ac:dyDescent="0.3">
      <c r="A14" s="51"/>
      <c r="B14" s="254"/>
      <c r="C14" s="431"/>
      <c r="D14" s="399"/>
      <c r="E14" s="806"/>
      <c r="F14" s="806"/>
      <c r="G14" s="399"/>
      <c r="H14" s="399"/>
      <c r="I14" s="400"/>
      <c r="J14" s="400"/>
      <c r="K14" s="400"/>
      <c r="L14" s="400"/>
      <c r="M14" s="475"/>
      <c r="N14" s="400"/>
      <c r="O14" s="400"/>
      <c r="P14" s="400"/>
      <c r="Q14" s="400"/>
      <c r="R14" s="376"/>
      <c r="S14" s="137"/>
    </row>
    <row r="15" spans="1:19" x14ac:dyDescent="0.25">
      <c r="A15" s="148"/>
      <c r="B15" s="398"/>
      <c r="C15" s="433"/>
      <c r="D15" s="868"/>
      <c r="E15" s="868"/>
      <c r="F15" s="868"/>
      <c r="G15" s="868"/>
      <c r="H15" s="868"/>
      <c r="I15" s="868"/>
      <c r="J15" s="868"/>
      <c r="K15" s="868"/>
      <c r="L15" s="868"/>
      <c r="M15" s="868"/>
      <c r="N15" s="868"/>
      <c r="O15" s="868"/>
      <c r="P15" s="868"/>
      <c r="Q15" s="868"/>
      <c r="R15" s="376"/>
      <c r="S15" s="137"/>
    </row>
    <row r="16" spans="1:19" x14ac:dyDescent="0.25">
      <c r="A16" s="51"/>
      <c r="B16" s="254"/>
      <c r="C16" s="431"/>
      <c r="D16" s="396"/>
      <c r="E16" s="805"/>
      <c r="F16" s="805"/>
      <c r="G16" s="396"/>
      <c r="H16" s="396"/>
      <c r="I16" s="401"/>
      <c r="J16" s="401"/>
      <c r="K16" s="401"/>
      <c r="L16" s="401"/>
      <c r="M16" s="476"/>
      <c r="N16" s="401"/>
      <c r="O16" s="401"/>
      <c r="P16" s="401"/>
      <c r="Q16" s="401"/>
      <c r="R16" s="376"/>
      <c r="S16" s="137"/>
    </row>
    <row r="17" spans="1:19" x14ac:dyDescent="0.25">
      <c r="A17" s="156"/>
      <c r="B17" s="402"/>
      <c r="C17" s="434"/>
      <c r="D17" s="848"/>
      <c r="E17" s="848"/>
      <c r="F17" s="848"/>
      <c r="G17" s="848"/>
      <c r="H17" s="848"/>
      <c r="I17" s="848"/>
      <c r="J17" s="848"/>
      <c r="K17" s="848"/>
      <c r="L17" s="848"/>
      <c r="M17" s="848"/>
      <c r="N17" s="848"/>
      <c r="O17" s="848"/>
      <c r="P17" s="848"/>
      <c r="Q17" s="848"/>
      <c r="R17" s="376"/>
      <c r="S17" s="137"/>
    </row>
    <row r="18" spans="1:19" ht="22.8" x14ac:dyDescent="0.25">
      <c r="A18" s="156"/>
      <c r="B18" s="402"/>
      <c r="C18" s="434"/>
      <c r="D18" s="403"/>
      <c r="E18" s="403"/>
      <c r="F18" s="403"/>
      <c r="G18" s="403"/>
      <c r="H18" s="403"/>
      <c r="I18" s="403"/>
      <c r="J18" s="403"/>
      <c r="K18" s="403"/>
      <c r="L18" s="403"/>
      <c r="M18" s="276" t="s">
        <v>1630</v>
      </c>
      <c r="N18" s="277" t="str">
        <f>Parameters!$B$18</f>
        <v xml:space="preserve">0 - Vastaus puuttuu </v>
      </c>
      <c r="O18" s="278" t="str">
        <f>Parameters!$B$19</f>
        <v>1 - Ei toteutettu tai ei tietoa</v>
      </c>
      <c r="P18" s="279" t="str">
        <f>Parameters!$B$20</f>
        <v>2 - Osittain toteutettu</v>
      </c>
      <c r="Q18" s="280" t="str">
        <f>Parameters!$B$21</f>
        <v>3 - Enimmäkseen  toteutettu</v>
      </c>
      <c r="R18" s="281" t="str">
        <f>Parameters!$B$22</f>
        <v>4 - Täysin toteutettu</v>
      </c>
      <c r="S18" s="137"/>
    </row>
    <row r="19" spans="1:19" x14ac:dyDescent="0.25">
      <c r="A19" s="156"/>
      <c r="B19" s="404"/>
      <c r="C19" s="435"/>
      <c r="D19" s="405"/>
      <c r="E19" s="405"/>
      <c r="F19" s="405"/>
      <c r="G19" s="405"/>
      <c r="H19" s="405"/>
      <c r="I19" s="405"/>
      <c r="J19" s="405"/>
      <c r="K19" s="405"/>
      <c r="L19" s="405"/>
      <c r="M19" s="477"/>
      <c r="N19" s="405"/>
      <c r="O19" s="405"/>
      <c r="P19" s="405"/>
      <c r="Q19" s="405"/>
      <c r="R19" s="406"/>
      <c r="S19" s="137"/>
    </row>
    <row r="20" spans="1:19" ht="14.4" thickBot="1" x14ac:dyDescent="0.3">
      <c r="A20" s="156"/>
      <c r="B20" s="442"/>
      <c r="C20" s="442"/>
      <c r="D20" s="442"/>
      <c r="E20" s="442"/>
      <c r="F20" s="442"/>
      <c r="G20" s="442"/>
      <c r="H20" s="442"/>
      <c r="I20" s="442"/>
      <c r="J20" s="442"/>
      <c r="K20" s="442"/>
      <c r="L20" s="442"/>
      <c r="M20" s="478"/>
      <c r="N20" s="442"/>
      <c r="O20" s="442"/>
      <c r="P20" s="442"/>
      <c r="Q20" s="442"/>
      <c r="R20" s="443"/>
      <c r="S20" s="20"/>
    </row>
    <row r="21" spans="1:19" x14ac:dyDescent="0.25">
      <c r="A21" s="156"/>
      <c r="B21" s="444"/>
      <c r="C21" s="445"/>
      <c r="D21" s="445"/>
      <c r="E21" s="445"/>
      <c r="F21" s="445"/>
      <c r="G21" s="445"/>
      <c r="H21" s="445"/>
      <c r="I21" s="445"/>
      <c r="J21" s="445"/>
      <c r="K21" s="445"/>
      <c r="L21" s="445"/>
      <c r="M21" s="479"/>
      <c r="N21" s="445"/>
      <c r="O21" s="445"/>
      <c r="P21" s="445"/>
      <c r="Q21" s="445"/>
      <c r="R21" s="446"/>
      <c r="S21" s="137"/>
    </row>
    <row r="22" spans="1:19" x14ac:dyDescent="0.25">
      <c r="A22" s="51"/>
      <c r="B22" s="447"/>
      <c r="C22" s="431"/>
      <c r="D22" s="396"/>
      <c r="E22" s="805"/>
      <c r="F22" s="805"/>
      <c r="G22" s="396"/>
      <c r="H22" s="396"/>
      <c r="I22" s="397"/>
      <c r="J22" s="397"/>
      <c r="K22" s="397"/>
      <c r="L22" s="397"/>
      <c r="M22" s="474"/>
      <c r="N22" s="397"/>
      <c r="O22" s="397"/>
      <c r="P22" s="397"/>
      <c r="Q22" s="397"/>
      <c r="R22" s="448"/>
      <c r="S22" s="156"/>
    </row>
    <row r="23" spans="1:19" ht="14.4" thickBot="1" x14ac:dyDescent="0.3">
      <c r="A23" s="155"/>
      <c r="B23" s="449"/>
      <c r="C23" s="436"/>
      <c r="D23" s="409"/>
      <c r="E23" s="409"/>
      <c r="F23" s="410"/>
      <c r="G23" s="410"/>
      <c r="H23" s="410"/>
      <c r="I23" s="411"/>
      <c r="J23" s="411"/>
      <c r="K23" s="411"/>
      <c r="L23" s="411"/>
      <c r="M23" s="480"/>
      <c r="N23" s="412"/>
      <c r="O23" s="412"/>
      <c r="P23" s="412"/>
      <c r="Q23" s="412"/>
      <c r="R23" s="450"/>
      <c r="S23" s="150"/>
    </row>
    <row r="24" spans="1:19" ht="63.6" thickBot="1" x14ac:dyDescent="0.3">
      <c r="A24" s="148"/>
      <c r="B24" s="849"/>
      <c r="C24" s="485" t="s">
        <v>2947</v>
      </c>
      <c r="D24" s="638" t="str">
        <f>IF(VLOOKUP("GEN-LEVEL",Languages!$A:$D,1,TRUE)="GEN-LEVEL",VLOOKUP("GEN-LEVEL",Languages!$A:$D,Summary!$C$7,TRUE),NA())</f>
        <v>Taso</v>
      </c>
      <c r="E24" s="639" t="s">
        <v>3085</v>
      </c>
      <c r="F24" s="764" t="str">
        <f>IF(VLOOKUP("GEN-PRACTICE",Languages!$A:$D,1,TRUE)="GEN-PRACTICE",VLOOKUP("GEN-PRACTICE",Languages!$A:$D,Summary!$C$7,TRUE),NA())</f>
        <v>Käytäntö</v>
      </c>
      <c r="G24" s="764" t="s">
        <v>383</v>
      </c>
      <c r="H24" s="764" t="s">
        <v>4098</v>
      </c>
      <c r="I24" s="490" t="s">
        <v>3197</v>
      </c>
      <c r="J24" s="763" t="s">
        <v>4097</v>
      </c>
      <c r="K24" s="763" t="s">
        <v>4095</v>
      </c>
      <c r="L24" s="763" t="s">
        <v>4096</v>
      </c>
      <c r="M24" s="935" t="str">
        <f>IF(VLOOKUP("GEN-ANSWER",Languages!$A:$D,1,TRUE)="GEN-ANSWER",VLOOKUP("GEN-ANSWER",Languages!$A:$D,Summary!$C$7,TRUE),NA())</f>
        <v>Vastaus</v>
      </c>
      <c r="N24" s="764" t="str">
        <f>IF(VLOOKUP("KM112",Languages!$A:$D,1,TRUE)="KM112",VLOOKUP("KM112",Languages!$A:$D,Summary!$C$7,TRUE),NA())</f>
        <v>Kommentit</v>
      </c>
      <c r="O24" s="764" t="str">
        <f>IF(VLOOKUP("KM113",Languages!$A:$D,1,TRUE)="KM113",VLOOKUP("KM113",Languages!$A:$D,Summary!$C$7,TRUE),NA())</f>
        <v>Sisäinen viittaus</v>
      </c>
      <c r="P24" s="764" t="str">
        <f>IF(VLOOKUP("KM114",Languages!$A:$D,1,TRUE)="KM114",VLOOKUP("KM114",Languages!$A:$D,Summary!$C$7,TRUE),NA())</f>
        <v>Ulkoinen viittaus</v>
      </c>
      <c r="Q24" s="764" t="str">
        <f>IF(VLOOKUP("KM115",Languages!$A:$D,1,TRUE)="KM115",VLOOKUP("KM115",Languages!$A:$D,Summary!$C$7,TRUE),NA())</f>
        <v>Kehityskohde</v>
      </c>
      <c r="R24" s="448"/>
      <c r="S24" s="137"/>
    </row>
    <row r="25" spans="1:19" ht="70.95" customHeight="1" thickBot="1" x14ac:dyDescent="0.3">
      <c r="A25" s="148"/>
      <c r="B25" s="849"/>
      <c r="C25" s="437">
        <v>1</v>
      </c>
      <c r="D25" s="414">
        <v>1</v>
      </c>
      <c r="E25" s="515" t="s">
        <v>103</v>
      </c>
      <c r="F25" s="408" t="str">
        <f>_xlfn.IFNA(IF(VLOOKUP(E25,Languages!$A:$D,1,TRUE)=E25,VLOOKUP(E25,Languages!$A:$D,Summary!$C$7,TRUE),NA()),"")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G25" s="537">
        <v>25</v>
      </c>
      <c r="H25" s="407" t="s">
        <v>3249</v>
      </c>
      <c r="I25" s="407" t="s">
        <v>3112</v>
      </c>
      <c r="J25" s="527" t="s">
        <v>1537</v>
      </c>
      <c r="K25" s="527" t="s">
        <v>5</v>
      </c>
      <c r="L25" s="527"/>
      <c r="M25" s="482">
        <f>_xlfn.IFNA(VLOOKUP($E25,Table26[],2,FALSE),"")</f>
        <v>2</v>
      </c>
      <c r="N25" s="761" t="str">
        <f>_xlfn.IFNA(VLOOKUP($E25,Table26[],3,FALSE),"")</f>
        <v>esimerkki-a</v>
      </c>
      <c r="O25" s="761" t="str">
        <f>_xlfn.IFNA(VLOOKUP($E25,Table26[],4,FALSE),"")</f>
        <v>esimerkki-b</v>
      </c>
      <c r="P25" s="761" t="str">
        <f>_xlfn.IFNA(VLOOKUP($E25,Table26[],5,FALSE),"")</f>
        <v>esimerkki-c</v>
      </c>
      <c r="Q25" s="762" t="str">
        <f>_xlfn.IFNA(VLOOKUP($E25,Table26[],6,FALSE),"")</f>
        <v>esimerkki-d</v>
      </c>
      <c r="R25" s="448"/>
      <c r="S25" s="137"/>
    </row>
    <row r="26" spans="1:19" ht="70.95" customHeight="1" thickBot="1" x14ac:dyDescent="0.3">
      <c r="A26" s="148"/>
      <c r="B26" s="849"/>
      <c r="C26" s="437">
        <v>2</v>
      </c>
      <c r="D26" s="414">
        <v>1</v>
      </c>
      <c r="E26" s="515" t="s">
        <v>105</v>
      </c>
      <c r="F26" s="408" t="str">
        <f>_xlfn.IFNA(IF(VLOOKUP(E26,Languages!$A:$D,1,TRUE)=E26,VLOOKUP(E26,Languages!$A:$D,Summary!$C$7,TRUE),NA()),"")</f>
        <v>Työntekijöille ja muille entiteeteille jaetaan pääsyvaltuustiedot (kuten salasanat, älykortit tai avaimet). Tasolla 1 tämän ei tarvitse olla systemaattista ja säännöllistä.</v>
      </c>
      <c r="G26" s="538">
        <v>26</v>
      </c>
      <c r="H26" s="407" t="s">
        <v>3250</v>
      </c>
      <c r="I26" s="407" t="s">
        <v>3113</v>
      </c>
      <c r="J26" s="527" t="s">
        <v>1537</v>
      </c>
      <c r="K26" s="527" t="s">
        <v>5</v>
      </c>
      <c r="L26" s="527"/>
      <c r="M26" s="482">
        <f>_xlfn.IFNA(VLOOKUP($E26,Table26[],2,FALSE),"")</f>
        <v>0</v>
      </c>
      <c r="N26" s="761">
        <f>_xlfn.IFNA(VLOOKUP($E26,Table26[],3,FALSE),"")</f>
        <v>0</v>
      </c>
      <c r="O26" s="761">
        <f>_xlfn.IFNA(VLOOKUP($E26,Table26[],4,FALSE),"")</f>
        <v>0</v>
      </c>
      <c r="P26" s="761">
        <f>_xlfn.IFNA(VLOOKUP($E26,Table26[],5,FALSE),"")</f>
        <v>0</v>
      </c>
      <c r="Q26" s="762">
        <f>_xlfn.IFNA(VLOOKUP($E26,Table26[],6,FALSE),"")</f>
        <v>0</v>
      </c>
      <c r="R26" s="448"/>
      <c r="S26" s="137"/>
    </row>
    <row r="27" spans="1:19" ht="70.95" customHeight="1" thickBot="1" x14ac:dyDescent="0.3">
      <c r="A27" s="148"/>
      <c r="B27" s="849"/>
      <c r="C27" s="437">
        <v>3</v>
      </c>
      <c r="D27" s="414">
        <v>1</v>
      </c>
      <c r="E27" s="515" t="s">
        <v>106</v>
      </c>
      <c r="F27" s="408" t="str">
        <f>_xlfn.IFNA(IF(VLOOKUP(E27,Languages!$A:$D,1,TRUE)=E27,VLOOKUP(E27,Languages!$A:$D,Summary!$C$7,TRUE),NA()),"")</f>
        <v>Identiteetit poistetaan käytöstä, kun niitä ei enää tarvita. Tasolla 1 tämän ei tarvitse olla systemaattista ja säännöllistä.</v>
      </c>
      <c r="G27" s="537">
        <v>25</v>
      </c>
      <c r="H27" s="407" t="s">
        <v>3249</v>
      </c>
      <c r="I27" s="407" t="s">
        <v>3112</v>
      </c>
      <c r="J27" s="527" t="s">
        <v>1537</v>
      </c>
      <c r="K27" s="527" t="s">
        <v>5</v>
      </c>
      <c r="L27" s="527"/>
      <c r="M27" s="482">
        <f>_xlfn.IFNA(VLOOKUP($E27,Table26[],2,FALSE),"")</f>
        <v>0</v>
      </c>
      <c r="N27" s="761">
        <f>_xlfn.IFNA(VLOOKUP($E27,Table26[],3,FALSE),"")</f>
        <v>0</v>
      </c>
      <c r="O27" s="761">
        <f>_xlfn.IFNA(VLOOKUP($E27,Table26[],4,FALSE),"")</f>
        <v>0</v>
      </c>
      <c r="P27" s="761">
        <f>_xlfn.IFNA(VLOOKUP($E27,Table26[],5,FALSE),"")</f>
        <v>0</v>
      </c>
      <c r="Q27" s="762">
        <f>_xlfn.IFNA(VLOOKUP($E27,Table26[],6,FALSE),"")</f>
        <v>0</v>
      </c>
      <c r="R27" s="448"/>
      <c r="S27" s="137"/>
    </row>
    <row r="28" spans="1:19" ht="70.95" customHeight="1" thickBot="1" x14ac:dyDescent="0.3">
      <c r="A28" s="148"/>
      <c r="B28" s="849"/>
      <c r="C28" s="437">
        <v>4</v>
      </c>
      <c r="D28" s="414">
        <v>2</v>
      </c>
      <c r="E28" s="515" t="s">
        <v>107</v>
      </c>
      <c r="F28" s="408" t="str">
        <f>_xlfn.IFNA(IF(VLOOKUP(E28,Languages!$A:$D,1,TRUE)=E28,VLOOKUP(E28,Languages!$A:$D,Summary!$C$7,TRUE),NA()),"")</f>
        <v>Salasanojen vahvuusvaatimukset ja uudelleenkäytön rajoitukset on määritelty ja niiden noudattaminen on pakollista.</v>
      </c>
      <c r="G28" s="538">
        <v>26</v>
      </c>
      <c r="H28" s="407" t="s">
        <v>3250</v>
      </c>
      <c r="I28" s="407" t="s">
        <v>3113</v>
      </c>
      <c r="J28" s="527" t="s">
        <v>1537</v>
      </c>
      <c r="K28" s="527" t="s">
        <v>5</v>
      </c>
      <c r="L28" s="527"/>
      <c r="M28" s="482">
        <f>_xlfn.IFNA(VLOOKUP($E28,Table26[],2,FALSE),"")</f>
        <v>0</v>
      </c>
      <c r="N28" s="761">
        <f>_xlfn.IFNA(VLOOKUP($E28,Table26[],3,FALSE),"")</f>
        <v>0</v>
      </c>
      <c r="O28" s="761">
        <f>_xlfn.IFNA(VLOOKUP($E28,Table26[],4,FALSE),"")</f>
        <v>0</v>
      </c>
      <c r="P28" s="761">
        <f>_xlfn.IFNA(VLOOKUP($E28,Table26[],5,FALSE),"")</f>
        <v>0</v>
      </c>
      <c r="Q28" s="762">
        <f>_xlfn.IFNA(VLOOKUP($E28,Table26[],6,FALSE),"")</f>
        <v>0</v>
      </c>
      <c r="R28" s="448"/>
      <c r="S28" s="137"/>
    </row>
    <row r="29" spans="1:19" ht="70.95" customHeight="1" thickBot="1" x14ac:dyDescent="0.3">
      <c r="A29" s="148"/>
      <c r="B29" s="849"/>
      <c r="C29" s="437">
        <v>5</v>
      </c>
      <c r="D29" s="414">
        <v>2</v>
      </c>
      <c r="E29" s="515" t="s">
        <v>108</v>
      </c>
      <c r="F29" s="408" t="str">
        <f>_xlfn.IFNA(IF(VLOOKUP(E29,Languages!$A:$D,1,TRUE)=E29,VLOOKUP(E29,Languages!$A:$D,Summary!$C$7,TRUE),NA()),"")</f>
        <v>Identiteettien ajantasaisuudesta huolehditaan tarkastamalla ja päivittämällä ne määrätellyin väliajoin ja määriteltyjen tilanteiden kuten järjestelmämuutosten yhteydessä tai organisaatiorakenteen muuttuessa.</v>
      </c>
      <c r="G29" s="537">
        <v>25</v>
      </c>
      <c r="H29" s="407" t="s">
        <v>3249</v>
      </c>
      <c r="I29" s="407" t="s">
        <v>3112</v>
      </c>
      <c r="J29" s="527" t="s">
        <v>1537</v>
      </c>
      <c r="K29" s="527" t="s">
        <v>5</v>
      </c>
      <c r="L29" s="527"/>
      <c r="M29" s="482">
        <f>_xlfn.IFNA(VLOOKUP($E29,Table26[],2,FALSE),"")</f>
        <v>0</v>
      </c>
      <c r="N29" s="761">
        <f>_xlfn.IFNA(VLOOKUP($E29,Table26[],3,FALSE),"")</f>
        <v>0</v>
      </c>
      <c r="O29" s="761">
        <f>_xlfn.IFNA(VLOOKUP($E29,Table26[],4,FALSE),"")</f>
        <v>0</v>
      </c>
      <c r="P29" s="761">
        <f>_xlfn.IFNA(VLOOKUP($E29,Table26[],5,FALSE),"")</f>
        <v>0</v>
      </c>
      <c r="Q29" s="762">
        <f>_xlfn.IFNA(VLOOKUP($E29,Table26[],6,FALSE),"")</f>
        <v>0</v>
      </c>
      <c r="R29" s="448"/>
      <c r="S29" s="137"/>
    </row>
    <row r="30" spans="1:19" ht="70.95" customHeight="1" thickBot="1" x14ac:dyDescent="0.3">
      <c r="A30" s="148"/>
      <c r="B30" s="849"/>
      <c r="C30" s="437">
        <v>6</v>
      </c>
      <c r="D30" s="414">
        <v>2</v>
      </c>
      <c r="E30" s="515" t="s">
        <v>109</v>
      </c>
      <c r="F30" s="408" t="str">
        <f>_xlfn.IFNA(IF(VLOOKUP(E30,Languages!$A:$D,1,TRUE)=E30,VLOOKUP(E30,Languages!$A:$D,Summary!$C$7,TRUE),NA()),"")</f>
        <v>Identiteetit poistetaan käytöstä organisaation määrittelemien enimmäismääräaikojen puitteissa, kun niitä ei enää tarvita.</v>
      </c>
      <c r="G30" s="537">
        <v>25</v>
      </c>
      <c r="H30" s="407" t="s">
        <v>3249</v>
      </c>
      <c r="I30" s="407" t="s">
        <v>3112</v>
      </c>
      <c r="J30" s="527" t="s">
        <v>1537</v>
      </c>
      <c r="K30" s="527" t="s">
        <v>5</v>
      </c>
      <c r="L30" s="527"/>
      <c r="M30" s="482">
        <f>_xlfn.IFNA(VLOOKUP($E30,Table26[],2,FALSE),"")</f>
        <v>0</v>
      </c>
      <c r="N30" s="761">
        <f>_xlfn.IFNA(VLOOKUP($E30,Table26[],3,FALSE),"")</f>
        <v>0</v>
      </c>
      <c r="O30" s="761">
        <f>_xlfn.IFNA(VLOOKUP($E30,Table26[],4,FALSE),"")</f>
        <v>0</v>
      </c>
      <c r="P30" s="761">
        <f>_xlfn.IFNA(VLOOKUP($E30,Table26[],5,FALSE),"")</f>
        <v>0</v>
      </c>
      <c r="Q30" s="762">
        <f>_xlfn.IFNA(VLOOKUP($E30,Table26[],6,FALSE),"")</f>
        <v>0</v>
      </c>
      <c r="R30" s="448"/>
      <c r="S30" s="137"/>
    </row>
    <row r="31" spans="1:19" ht="70.95" customHeight="1" thickBot="1" x14ac:dyDescent="0.3">
      <c r="A31" s="148"/>
      <c r="B31" s="849"/>
      <c r="C31" s="437">
        <v>7</v>
      </c>
      <c r="D31" s="414">
        <v>2</v>
      </c>
      <c r="E31" s="515" t="s">
        <v>110</v>
      </c>
      <c r="F31" s="408" t="str">
        <f>_xlfn.IFNA(IF(VLOOKUP(E31,Languages!$A:$D,1,TRUE)=E31,VLOOKUP(E31,Languages!$A:$D,Summary!$C$7,TRUE),NA()),"")</f>
        <v>Hallintatunnusten käyttö on rajoitettu vain niihin prosesseihin, joihin ne on luotu.</v>
      </c>
      <c r="G31" s="538">
        <v>26</v>
      </c>
      <c r="H31" s="407" t="s">
        <v>3250</v>
      </c>
      <c r="I31" s="407" t="s">
        <v>3113</v>
      </c>
      <c r="J31" s="527" t="s">
        <v>1537</v>
      </c>
      <c r="K31" s="527" t="s">
        <v>5</v>
      </c>
      <c r="L31" s="527"/>
      <c r="M31" s="482">
        <f>_xlfn.IFNA(VLOOKUP($E31,Table26[],2,FALSE),"")</f>
        <v>0</v>
      </c>
      <c r="N31" s="761">
        <f>_xlfn.IFNA(VLOOKUP($E31,Table26[],3,FALSE),"")</f>
        <v>0</v>
      </c>
      <c r="O31" s="761">
        <f>_xlfn.IFNA(VLOOKUP($E31,Table26[],4,FALSE),"")</f>
        <v>0</v>
      </c>
      <c r="P31" s="761">
        <f>_xlfn.IFNA(VLOOKUP($E31,Table26[],5,FALSE),"")</f>
        <v>0</v>
      </c>
      <c r="Q31" s="762">
        <f>_xlfn.IFNA(VLOOKUP($E31,Table26[],6,FALSE),"")</f>
        <v>0</v>
      </c>
      <c r="R31" s="448"/>
      <c r="S31" s="137"/>
    </row>
    <row r="32" spans="1:19" ht="70.95" customHeight="1" thickBot="1" x14ac:dyDescent="0.3">
      <c r="A32" s="148"/>
      <c r="B32" s="849"/>
      <c r="C32" s="437">
        <v>8</v>
      </c>
      <c r="D32" s="414">
        <v>2</v>
      </c>
      <c r="E32" s="515" t="s">
        <v>2259</v>
      </c>
      <c r="F32" s="408" t="str">
        <f>_xlfn.IFNA(IF(VLOOKUP(E32,Languages!$A:$D,1,TRUE)=E32,VLOOKUP(E32,Languages!$A:$D,Summary!$C$7,TRUE),NA()),"")</f>
        <v>Vahvempaa tai monivaiheista tunnistautumista tai kertakäyttötunnuksia vaaditaan käyttö- ja pääsyoikeuksille, joihin liittyy korkeampi riski (tällaisia voivat olla esimerkiksi hallinta- tai ylläpitotunnukset, jaetut tunnukset tai etäyhteyden käyttö).</v>
      </c>
      <c r="G32" s="538">
        <v>26</v>
      </c>
      <c r="H32" s="407" t="s">
        <v>3250</v>
      </c>
      <c r="I32" s="407" t="s">
        <v>3113</v>
      </c>
      <c r="J32" s="527" t="s">
        <v>1537</v>
      </c>
      <c r="K32" s="527" t="s">
        <v>5</v>
      </c>
      <c r="L32" s="527"/>
      <c r="M32" s="482">
        <f>_xlfn.IFNA(VLOOKUP($E32,Table26[],2,FALSE),"")</f>
        <v>0</v>
      </c>
      <c r="N32" s="761">
        <f>_xlfn.IFNA(VLOOKUP($E32,Table26[],3,FALSE),"")</f>
        <v>0</v>
      </c>
      <c r="O32" s="761">
        <f>_xlfn.IFNA(VLOOKUP($E32,Table26[],4,FALSE),"")</f>
        <v>0</v>
      </c>
      <c r="P32" s="761">
        <f>_xlfn.IFNA(VLOOKUP($E32,Table26[],5,FALSE),"")</f>
        <v>0</v>
      </c>
      <c r="Q32" s="762">
        <f>_xlfn.IFNA(VLOOKUP($E32,Table26[],6,FALSE),"")</f>
        <v>0</v>
      </c>
      <c r="R32" s="448"/>
      <c r="S32" s="137"/>
    </row>
    <row r="33" spans="1:19" ht="70.95" customHeight="1" thickBot="1" x14ac:dyDescent="0.3">
      <c r="A33" s="148"/>
      <c r="B33" s="849"/>
      <c r="C33" s="437">
        <v>9</v>
      </c>
      <c r="D33" s="414">
        <v>3</v>
      </c>
      <c r="E33" s="515" t="s">
        <v>2260</v>
      </c>
      <c r="F33" s="408" t="str">
        <f>_xlfn.IFNA(IF(VLOOKUP(E33,Languages!$A:$D,1,TRUE)=E33,VLOOKUP(E33,Languages!$A:$D,Summary!$C$7,TRUE),NA()),"")</f>
        <v xml:space="preserve">Monivaiheista tunnistautumista vaaditaan </v>
      </c>
      <c r="G33" s="538">
        <v>26</v>
      </c>
      <c r="H33" s="407" t="s">
        <v>3250</v>
      </c>
      <c r="I33" s="407" t="s">
        <v>3113</v>
      </c>
      <c r="J33" s="527" t="s">
        <v>3823</v>
      </c>
      <c r="K33" s="527" t="s">
        <v>3904</v>
      </c>
      <c r="L33" s="527">
        <f>_xlfn.IFNA(VLOOKUP(J33,Import_KOKU!B:E,4,FALSE),"puuttuu")</f>
        <v>0</v>
      </c>
      <c r="M33" s="482">
        <f>_xlfn.IFNA(VLOOKUP($E33,Table26[],2,FALSE),"")</f>
        <v>0</v>
      </c>
      <c r="N33" s="761">
        <f>_xlfn.IFNA(VLOOKUP($E33,Table26[],3,FALSE),"")</f>
        <v>0</v>
      </c>
      <c r="O33" s="761">
        <f>_xlfn.IFNA(VLOOKUP($E33,Table26[],4,FALSE),"")</f>
        <v>0</v>
      </c>
      <c r="P33" s="761">
        <f>_xlfn.IFNA(VLOOKUP($E33,Table26[],5,FALSE),"")</f>
        <v>0</v>
      </c>
      <c r="Q33" s="762">
        <f>_xlfn.IFNA(VLOOKUP($E33,Table26[],6,FALSE),"")</f>
        <v>0</v>
      </c>
      <c r="R33" s="448"/>
      <c r="S33" s="137"/>
    </row>
    <row r="34" spans="1:19" ht="70.95" customHeight="1" thickBot="1" x14ac:dyDescent="0.3">
      <c r="A34" s="148"/>
      <c r="B34" s="849"/>
      <c r="C34" s="437">
        <v>10</v>
      </c>
      <c r="D34" s="414">
        <v>3</v>
      </c>
      <c r="E34" s="515" t="s">
        <v>2261</v>
      </c>
      <c r="F34" s="408" t="str">
        <f>_xlfn.IFNA(IF(VLOOKUP(E34,Languages!$A:$D,1,TRUE)=E34,VLOOKUP(E34,Languages!$A:$D,Summary!$C$7,TRUE),NA()),"")</f>
        <v xml:space="preserve">Identiteetit, joilla ei ole kirjauduttu määritellyn ajanjakson kuluessa, poistetaan käytöstä mikäli mahdollista. </v>
      </c>
      <c r="G34" s="537">
        <v>25</v>
      </c>
      <c r="H34" s="407" t="s">
        <v>3249</v>
      </c>
      <c r="I34" s="407" t="s">
        <v>3112</v>
      </c>
      <c r="J34" s="527" t="s">
        <v>1537</v>
      </c>
      <c r="K34" s="527" t="s">
        <v>5</v>
      </c>
      <c r="L34" s="527"/>
      <c r="M34" s="482">
        <f>_xlfn.IFNA(VLOOKUP($E34,Table26[],2,FALSE),"")</f>
        <v>0</v>
      </c>
      <c r="N34" s="761">
        <f>_xlfn.IFNA(VLOOKUP($E34,Table26[],3,FALSE),"")</f>
        <v>0</v>
      </c>
      <c r="O34" s="761">
        <f>_xlfn.IFNA(VLOOKUP($E34,Table26[],4,FALSE),"")</f>
        <v>0</v>
      </c>
      <c r="P34" s="761">
        <f>_xlfn.IFNA(VLOOKUP($E34,Table26[],5,FALSE),"")</f>
        <v>0</v>
      </c>
      <c r="Q34" s="762">
        <f>_xlfn.IFNA(VLOOKUP($E34,Table26[],6,FALSE),"")</f>
        <v>0</v>
      </c>
      <c r="R34" s="448"/>
      <c r="S34" s="137"/>
    </row>
    <row r="35" spans="1:19" ht="70.95" customHeight="1" thickBot="1" x14ac:dyDescent="0.3">
      <c r="A35" s="148"/>
      <c r="B35" s="849"/>
      <c r="C35" s="437">
        <v>11</v>
      </c>
      <c r="D35" s="414">
        <v>1</v>
      </c>
      <c r="E35" s="515" t="s">
        <v>111</v>
      </c>
      <c r="F35" s="408" t="str">
        <f>_xlfn.IFNA(IF(VLOOKUP(E35,Languages!$A:$D,1,TRUE)=E35,VLOOKUP(E35,Languages!$A:$D,Summary!$C$7,TRUE),NA()),"")</f>
        <v>Loogisten käyttöoikeuksien hallinnan valvontakeinoja on käytössä. Tasolla 1 tämän ei tarvitse olla systemaattista ja säännöllistä.</v>
      </c>
      <c r="G35" s="539">
        <v>27</v>
      </c>
      <c r="H35" s="407" t="s">
        <v>3266</v>
      </c>
      <c r="I35" s="407" t="s">
        <v>3114</v>
      </c>
      <c r="J35" s="527" t="s">
        <v>1537</v>
      </c>
      <c r="K35" s="527" t="s">
        <v>5</v>
      </c>
      <c r="L35" s="527"/>
      <c r="M35" s="482">
        <f>_xlfn.IFNA(VLOOKUP($E35,Table26[],2,FALSE),"")</f>
        <v>0</v>
      </c>
      <c r="N35" s="761">
        <f>_xlfn.IFNA(VLOOKUP($E35,Table26[],3,FALSE),"")</f>
        <v>0</v>
      </c>
      <c r="O35" s="761">
        <f>_xlfn.IFNA(VLOOKUP($E35,Table26[],4,FALSE),"")</f>
        <v>0</v>
      </c>
      <c r="P35" s="761">
        <f>_xlfn.IFNA(VLOOKUP($E35,Table26[],5,FALSE),"")</f>
        <v>0</v>
      </c>
      <c r="Q35" s="762">
        <f>_xlfn.IFNA(VLOOKUP($E35,Table26[],6,FALSE),"")</f>
        <v>0</v>
      </c>
      <c r="R35" s="448"/>
      <c r="S35" s="137"/>
    </row>
    <row r="36" spans="1:19" ht="70.95" customHeight="1" thickBot="1" x14ac:dyDescent="0.3">
      <c r="A36" s="148"/>
      <c r="B36" s="849"/>
      <c r="C36" s="437">
        <v>12</v>
      </c>
      <c r="D36" s="414">
        <v>1</v>
      </c>
      <c r="E36" s="515" t="s">
        <v>112</v>
      </c>
      <c r="F36" s="408" t="str">
        <f>_xlfn.IFNA(IF(VLOOKUP(E36,Languages!$A:$D,1,TRUE)=E36,VLOOKUP(E36,Languages!$A:$D,Summary!$C$7,TRUE),NA()),"")</f>
        <v>Käyttöoikeudet poistetaan, kun niitä ei enää tarvita. Tasolla 1 tämän ei tarvitse olla systemaattista ja säännöllistä.</v>
      </c>
      <c r="G36" s="540">
        <v>28</v>
      </c>
      <c r="H36" s="407" t="s">
        <v>3225</v>
      </c>
      <c r="I36" s="407" t="s">
        <v>3115</v>
      </c>
      <c r="J36" s="527" t="s">
        <v>1537</v>
      </c>
      <c r="K36" s="527" t="s">
        <v>5</v>
      </c>
      <c r="L36" s="527"/>
      <c r="M36" s="482">
        <f>_xlfn.IFNA(VLOOKUP($E36,Table26[],2,FALSE),"")</f>
        <v>0</v>
      </c>
      <c r="N36" s="761">
        <f>_xlfn.IFNA(VLOOKUP($E36,Table26[],3,FALSE),"")</f>
        <v>0</v>
      </c>
      <c r="O36" s="761">
        <f>_xlfn.IFNA(VLOOKUP($E36,Table26[],4,FALSE),"")</f>
        <v>0</v>
      </c>
      <c r="P36" s="761">
        <f>_xlfn.IFNA(VLOOKUP($E36,Table26[],5,FALSE),"")</f>
        <v>0</v>
      </c>
      <c r="Q36" s="762">
        <f>_xlfn.IFNA(VLOOKUP($E36,Table26[],6,FALSE),"")</f>
        <v>0</v>
      </c>
      <c r="R36" s="448"/>
      <c r="S36" s="137"/>
    </row>
    <row r="37" spans="1:19" ht="70.95" customHeight="1" thickBot="1" x14ac:dyDescent="0.3">
      <c r="A37" s="148"/>
      <c r="B37" s="849"/>
      <c r="C37" s="437">
        <v>13</v>
      </c>
      <c r="D37" s="414">
        <v>2</v>
      </c>
      <c r="E37" s="515" t="s">
        <v>113</v>
      </c>
      <c r="F37" s="408" t="str">
        <f>_xlfn.IFNA(IF(VLOOKUP(E37,Languages!$A:$D,1,TRUE)=E37,VLOOKUP(E37,Languages!$A:$D,Summary!$C$7,TRUE),NA()),"")</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G37" s="539">
        <v>27</v>
      </c>
      <c r="H37" s="407" t="s">
        <v>3266</v>
      </c>
      <c r="I37" s="407" t="s">
        <v>3114</v>
      </c>
      <c r="J37" s="527" t="s">
        <v>1537</v>
      </c>
      <c r="K37" s="527" t="s">
        <v>5</v>
      </c>
      <c r="L37" s="527"/>
      <c r="M37" s="482">
        <f>_xlfn.IFNA(VLOOKUP($E37,Table26[],2,FALSE),"")</f>
        <v>0</v>
      </c>
      <c r="N37" s="761">
        <f>_xlfn.IFNA(VLOOKUP($E37,Table26[],3,FALSE),"")</f>
        <v>0</v>
      </c>
      <c r="O37" s="761">
        <f>_xlfn.IFNA(VLOOKUP($E37,Table26[],4,FALSE),"")</f>
        <v>0</v>
      </c>
      <c r="P37" s="761">
        <f>_xlfn.IFNA(VLOOKUP($E37,Table26[],5,FALSE),"")</f>
        <v>0</v>
      </c>
      <c r="Q37" s="762">
        <f>_xlfn.IFNA(VLOOKUP($E37,Table26[],6,FALSE),"")</f>
        <v>0</v>
      </c>
      <c r="R37" s="448"/>
      <c r="S37" s="137"/>
    </row>
    <row r="38" spans="1:19" ht="70.95" customHeight="1" thickBot="1" x14ac:dyDescent="0.3">
      <c r="A38" s="148"/>
      <c r="B38" s="849"/>
      <c r="C38" s="437">
        <v>14</v>
      </c>
      <c r="D38" s="414">
        <v>2</v>
      </c>
      <c r="E38" s="515" t="s">
        <v>114</v>
      </c>
      <c r="F38" s="408" t="str">
        <f>_xlfn.IFNA(IF(VLOOKUP(E38,Languages!$A:$D,1,TRUE)=E38,VLOOKUP(E38,Languages!$A:$D,Summary!$C$7,TRUE),NA()),"")</f>
        <v>Käyttöoikeuksien vaatimuksissa on huomioitu pienimmän valtuuden periaate (ref. "principle of least privilege").</v>
      </c>
      <c r="G38" s="539">
        <v>27</v>
      </c>
      <c r="H38" s="407" t="s">
        <v>3266</v>
      </c>
      <c r="I38" s="407" t="s">
        <v>3114</v>
      </c>
      <c r="J38" s="527" t="s">
        <v>1537</v>
      </c>
      <c r="K38" s="527" t="s">
        <v>5</v>
      </c>
      <c r="L38" s="527"/>
      <c r="M38" s="482">
        <f>_xlfn.IFNA(VLOOKUP($E38,Table26[],2,FALSE),"")</f>
        <v>0</v>
      </c>
      <c r="N38" s="761">
        <f>_xlfn.IFNA(VLOOKUP($E38,Table26[],3,FALSE),"")</f>
        <v>0</v>
      </c>
      <c r="O38" s="761">
        <f>_xlfn.IFNA(VLOOKUP($E38,Table26[],4,FALSE),"")</f>
        <v>0</v>
      </c>
      <c r="P38" s="761">
        <f>_xlfn.IFNA(VLOOKUP($E38,Table26[],5,FALSE),"")</f>
        <v>0</v>
      </c>
      <c r="Q38" s="762">
        <f>_xlfn.IFNA(VLOOKUP($E38,Table26[],6,FALSE),"")</f>
        <v>0</v>
      </c>
      <c r="R38" s="448"/>
      <c r="S38" s="137"/>
    </row>
    <row r="39" spans="1:19" ht="70.95" customHeight="1" thickBot="1" x14ac:dyDescent="0.3">
      <c r="A39" s="148"/>
      <c r="B39" s="849"/>
      <c r="C39" s="437">
        <v>15</v>
      </c>
      <c r="D39" s="414">
        <v>2</v>
      </c>
      <c r="E39" s="515" t="s">
        <v>115</v>
      </c>
      <c r="F39" s="408" t="str">
        <f>_xlfn.IFNA(IF(VLOOKUP(E39,Languages!$A:$D,1,TRUE)=E39,VLOOKUP(E39,Languages!$A:$D,Summary!$C$7,TRUE),NA()),"")</f>
        <v xml:space="preserve">Käyttöoikeuksien vaatimukset sisältävät tehtävien eriyttämisen periaatteet (ref. "separation of duties"). </v>
      </c>
      <c r="G39" s="539">
        <v>27</v>
      </c>
      <c r="H39" s="407" t="s">
        <v>3266</v>
      </c>
      <c r="I39" s="407" t="s">
        <v>3114</v>
      </c>
      <c r="J39" s="527" t="s">
        <v>1537</v>
      </c>
      <c r="K39" s="527" t="s">
        <v>5</v>
      </c>
      <c r="L39" s="527"/>
      <c r="M39" s="482">
        <f>_xlfn.IFNA(VLOOKUP($E39,Table26[],2,FALSE),"")</f>
        <v>0</v>
      </c>
      <c r="N39" s="761">
        <f>_xlfn.IFNA(VLOOKUP($E39,Table26[],3,FALSE),"")</f>
        <v>0</v>
      </c>
      <c r="O39" s="761">
        <f>_xlfn.IFNA(VLOOKUP($E39,Table26[],4,FALSE),"")</f>
        <v>0</v>
      </c>
      <c r="P39" s="761">
        <f>_xlfn.IFNA(VLOOKUP($E39,Table26[],5,FALSE),"")</f>
        <v>0</v>
      </c>
      <c r="Q39" s="762">
        <f>_xlfn.IFNA(VLOOKUP($E39,Table26[],6,FALSE),"")</f>
        <v>0</v>
      </c>
      <c r="R39" s="448"/>
      <c r="S39" s="137"/>
    </row>
    <row r="40" spans="1:19" ht="70.95" customHeight="1" thickBot="1" x14ac:dyDescent="0.3">
      <c r="A40" s="148"/>
      <c r="B40" s="849"/>
      <c r="C40" s="437">
        <v>16</v>
      </c>
      <c r="D40" s="414">
        <v>2</v>
      </c>
      <c r="E40" s="515" t="s">
        <v>116</v>
      </c>
      <c r="F40" s="408" t="str">
        <f>_xlfn.IFNA(IF(VLOOKUP(E40,Languages!$A:$D,1,TRUE)=E40,VLOOKUP(E40,Languages!$A:$D,Summary!$C$7,TRUE),NA()),"")</f>
        <v>Käyttöoikeuspyynnöt tarkastaa ja hyväksyy kyseisen laitteen, ohjelmiston tai tietovarannon omistaja.</v>
      </c>
      <c r="G40" s="539">
        <v>27</v>
      </c>
      <c r="H40" s="407" t="s">
        <v>3266</v>
      </c>
      <c r="I40" s="407" t="s">
        <v>3114</v>
      </c>
      <c r="J40" s="527" t="s">
        <v>1537</v>
      </c>
      <c r="K40" s="527" t="s">
        <v>5</v>
      </c>
      <c r="L40" s="527"/>
      <c r="M40" s="482">
        <f>_xlfn.IFNA(VLOOKUP($E40,Table26[],2,FALSE),"")</f>
        <v>0</v>
      </c>
      <c r="N40" s="761">
        <f>_xlfn.IFNA(VLOOKUP($E40,Table26[],3,FALSE),"")</f>
        <v>0</v>
      </c>
      <c r="O40" s="761">
        <f>_xlfn.IFNA(VLOOKUP($E40,Table26[],4,FALSE),"")</f>
        <v>0</v>
      </c>
      <c r="P40" s="761">
        <f>_xlfn.IFNA(VLOOKUP($E40,Table26[],5,FALSE),"")</f>
        <v>0</v>
      </c>
      <c r="Q40" s="762">
        <f>_xlfn.IFNA(VLOOKUP($E40,Table26[],6,FALSE),"")</f>
        <v>0</v>
      </c>
      <c r="R40" s="448"/>
      <c r="S40" s="137"/>
    </row>
    <row r="41" spans="1:19" ht="70.95" customHeight="1" thickBot="1" x14ac:dyDescent="0.3">
      <c r="A41" s="148"/>
      <c r="B41" s="849"/>
      <c r="C41" s="437">
        <v>17</v>
      </c>
      <c r="D41" s="414">
        <v>2</v>
      </c>
      <c r="E41" s="515" t="s">
        <v>117</v>
      </c>
      <c r="F41" s="408" t="str">
        <f>_xlfn.IFNA(IF(VLOOKUP(E41,Languages!$A:$D,1,TRUE)=E41,VLOOKUP(E41,Languages!$A:$D,Summary!$C$7,TRUE),NA()),"")</f>
        <v>Käyttöoikeudet, joihin liittyy korkeampi riski toiminnalle, tarkastetaan perusteellisemmin ja niiden käyttöä valvotaan tarkemmin.</v>
      </c>
      <c r="G41" s="540">
        <v>28</v>
      </c>
      <c r="H41" s="407" t="s">
        <v>3225</v>
      </c>
      <c r="I41" s="407" t="s">
        <v>3115</v>
      </c>
      <c r="J41" s="527" t="s">
        <v>1537</v>
      </c>
      <c r="K41" s="527" t="s">
        <v>5</v>
      </c>
      <c r="L41" s="527"/>
      <c r="M41" s="482">
        <f>_xlfn.IFNA(VLOOKUP($E41,Table26[],2,FALSE),"")</f>
        <v>0</v>
      </c>
      <c r="N41" s="761">
        <f>_xlfn.IFNA(VLOOKUP($E41,Table26[],3,FALSE),"")</f>
        <v>0</v>
      </c>
      <c r="O41" s="761">
        <f>_xlfn.IFNA(VLOOKUP($E41,Table26[],4,FALSE),"")</f>
        <v>0</v>
      </c>
      <c r="P41" s="761">
        <f>_xlfn.IFNA(VLOOKUP($E41,Table26[],5,FALSE),"")</f>
        <v>0</v>
      </c>
      <c r="Q41" s="762">
        <f>_xlfn.IFNA(VLOOKUP($E41,Table26[],6,FALSE),"")</f>
        <v>0</v>
      </c>
      <c r="R41" s="448"/>
      <c r="S41" s="137"/>
    </row>
    <row r="42" spans="1:19" ht="70.95" customHeight="1" thickBot="1" x14ac:dyDescent="0.3">
      <c r="A42" s="148"/>
      <c r="B42" s="849"/>
      <c r="C42" s="437">
        <v>18</v>
      </c>
      <c r="D42" s="414">
        <v>3</v>
      </c>
      <c r="E42" s="515" t="s">
        <v>118</v>
      </c>
      <c r="F42" s="408" t="str">
        <f>_xlfn.IFNA(IF(VLOOKUP(E42,Languages!$A:$D,1,TRUE)=E42,VLOOKUP(E42,Languages!$A:$D,Summary!$C$7,TRUE),NA()),"")</f>
        <v>Käyttöoikeudet tarkastetaan ja päivitetään aika ajoin ja määriteltyjen tilanteiden kuten organisaatiorakenteen muuttuessa tai tilapäisen käyttöoikeuksien korotuksen jälkeen.</v>
      </c>
      <c r="G42" s="540">
        <v>28</v>
      </c>
      <c r="H42" s="407" t="s">
        <v>3225</v>
      </c>
      <c r="I42" s="407" t="s">
        <v>3115</v>
      </c>
      <c r="J42" s="527" t="s">
        <v>3824</v>
      </c>
      <c r="K42" s="527" t="s">
        <v>3905</v>
      </c>
      <c r="L42" s="527">
        <f>_xlfn.IFNA(VLOOKUP(J42,Import_KOKU!B:E,4,FALSE),"puuttuu")</f>
        <v>0</v>
      </c>
      <c r="M42" s="482">
        <f>_xlfn.IFNA(VLOOKUP($E42,Table26[],2,FALSE),"")</f>
        <v>0</v>
      </c>
      <c r="N42" s="761">
        <f>_xlfn.IFNA(VLOOKUP($E42,Table26[],3,FALSE),"")</f>
        <v>0</v>
      </c>
      <c r="O42" s="761">
        <f>_xlfn.IFNA(VLOOKUP($E42,Table26[],4,FALSE),"")</f>
        <v>0</v>
      </c>
      <c r="P42" s="761">
        <f>_xlfn.IFNA(VLOOKUP($E42,Table26[],5,FALSE),"")</f>
        <v>0</v>
      </c>
      <c r="Q42" s="762">
        <f>_xlfn.IFNA(VLOOKUP($E42,Table26[],6,FALSE),"")</f>
        <v>0</v>
      </c>
      <c r="R42" s="448"/>
      <c r="S42" s="137"/>
    </row>
    <row r="43" spans="1:19" ht="70.95" customHeight="1" thickBot="1" x14ac:dyDescent="0.3">
      <c r="A43" s="148"/>
      <c r="B43" s="849"/>
      <c r="C43" s="437">
        <v>19</v>
      </c>
      <c r="D43" s="414">
        <v>3</v>
      </c>
      <c r="E43" s="515" t="s">
        <v>866</v>
      </c>
      <c r="F43" s="408" t="str">
        <f>_xlfn.IFNA(IF(VLOOKUP(E43,Languages!$A:$D,1,TRUE)=E43,VLOOKUP(E43,Languages!$A:$D,Summary!$C$7,TRUE),NA()),"")</f>
        <v>Kirjautumis- ja yhteydenmuodostusyrityksiä seurataan ja niissä havaitut poikkeavuudet toimivat kybertapahtumien indikaattoreina.</v>
      </c>
      <c r="G43" s="483" t="s">
        <v>1537</v>
      </c>
      <c r="H43" s="407"/>
      <c r="I43" s="407" t="s">
        <v>1537</v>
      </c>
      <c r="J43" s="527" t="s">
        <v>1537</v>
      </c>
      <c r="K43" s="527" t="s">
        <v>5</v>
      </c>
      <c r="L43" s="527"/>
      <c r="M43" s="482">
        <f>_xlfn.IFNA(VLOOKUP($E43,Table26[],2,FALSE),"")</f>
        <v>0</v>
      </c>
      <c r="N43" s="761">
        <f>_xlfn.IFNA(VLOOKUP($E43,Table26[],3,FALSE),"")</f>
        <v>0</v>
      </c>
      <c r="O43" s="761">
        <f>_xlfn.IFNA(VLOOKUP($E43,Table26[],4,FALSE),"")</f>
        <v>0</v>
      </c>
      <c r="P43" s="761">
        <f>_xlfn.IFNA(VLOOKUP($E43,Table26[],5,FALSE),"")</f>
        <v>0</v>
      </c>
      <c r="Q43" s="762">
        <f>_xlfn.IFNA(VLOOKUP($E43,Table26[],6,FALSE),"")</f>
        <v>0</v>
      </c>
      <c r="R43" s="448"/>
      <c r="S43" s="137"/>
    </row>
    <row r="44" spans="1:19" ht="70.95" customHeight="1" thickBot="1" x14ac:dyDescent="0.3">
      <c r="A44" s="148"/>
      <c r="B44" s="849"/>
      <c r="C44" s="437">
        <v>20</v>
      </c>
      <c r="D44" s="414">
        <v>1</v>
      </c>
      <c r="E44" s="515" t="s">
        <v>119</v>
      </c>
      <c r="F44" s="408" t="str">
        <f>_xlfn.IFNA(IF(VLOOKUP(E44,Languages!$A:$D,1,TRUE)=E44,VLOOKUP(E44,Languages!$A:$D,Summary!$C$7,TRUE),NA()),"")</f>
        <v>Fyysisen pääsynhallinnan valvontakeinoja on käytössä (kuten aitoja, lukkoja tai kylttejä). Tasolla 1 tämän ei tarvitse olla systemaattista ja säännöllistä.</v>
      </c>
      <c r="G44" s="541">
        <v>29</v>
      </c>
      <c r="H44" s="407" t="s">
        <v>3226</v>
      </c>
      <c r="I44" s="407" t="s">
        <v>3116</v>
      </c>
      <c r="J44" s="527" t="s">
        <v>1537</v>
      </c>
      <c r="K44" s="527" t="s">
        <v>5</v>
      </c>
      <c r="L44" s="527"/>
      <c r="M44" s="482">
        <f>_xlfn.IFNA(VLOOKUP($E44,Table26[],2,FALSE),"")</f>
        <v>0</v>
      </c>
      <c r="N44" s="761">
        <f>_xlfn.IFNA(VLOOKUP($E44,Table26[],3,FALSE),"")</f>
        <v>0</v>
      </c>
      <c r="O44" s="761">
        <f>_xlfn.IFNA(VLOOKUP($E44,Table26[],4,FALSE),"")</f>
        <v>0</v>
      </c>
      <c r="P44" s="761">
        <f>_xlfn.IFNA(VLOOKUP($E44,Table26[],5,FALSE),"")</f>
        <v>0</v>
      </c>
      <c r="Q44" s="762">
        <f>_xlfn.IFNA(VLOOKUP($E44,Table26[],6,FALSE),"")</f>
        <v>0</v>
      </c>
      <c r="R44" s="448"/>
      <c r="S44" s="137"/>
    </row>
    <row r="45" spans="1:19" ht="70.95" customHeight="1" thickBot="1" x14ac:dyDescent="0.3">
      <c r="A45" s="148"/>
      <c r="B45" s="849"/>
      <c r="C45" s="437">
        <v>21</v>
      </c>
      <c r="D45" s="414">
        <v>1</v>
      </c>
      <c r="E45" s="515" t="s">
        <v>120</v>
      </c>
      <c r="F45" s="408" t="str">
        <f>_xlfn.IFNA(IF(VLOOKUP(E45,Languages!$A:$D,1,TRUE)=E45,VLOOKUP(E45,Languages!$A:$D,Summary!$C$7,TRUE),NA()),"")</f>
        <v>Pääsyoikeudet poistetaan, kun niitä ei enää tarvita. Tasolla 1 tämän ei tarvitse olla systemaattista ja säännöllistä.</v>
      </c>
      <c r="G45" s="542">
        <v>30</v>
      </c>
      <c r="H45" s="407" t="s">
        <v>3227</v>
      </c>
      <c r="I45" s="407" t="s">
        <v>3117</v>
      </c>
      <c r="J45" s="527" t="s">
        <v>1537</v>
      </c>
      <c r="K45" s="527" t="s">
        <v>5</v>
      </c>
      <c r="L45" s="527"/>
      <c r="M45" s="482">
        <f>_xlfn.IFNA(VLOOKUP($E45,Table26[],2,FALSE),"")</f>
        <v>0</v>
      </c>
      <c r="N45" s="761">
        <f>_xlfn.IFNA(VLOOKUP($E45,Table26[],3,FALSE),"")</f>
        <v>0</v>
      </c>
      <c r="O45" s="761">
        <f>_xlfn.IFNA(VLOOKUP($E45,Table26[],4,FALSE),"")</f>
        <v>0</v>
      </c>
      <c r="P45" s="761">
        <f>_xlfn.IFNA(VLOOKUP($E45,Table26[],5,FALSE),"")</f>
        <v>0</v>
      </c>
      <c r="Q45" s="762">
        <f>_xlfn.IFNA(VLOOKUP($E45,Table26[],6,FALSE),"")</f>
        <v>0</v>
      </c>
      <c r="R45" s="448"/>
      <c r="S45" s="137"/>
    </row>
    <row r="46" spans="1:19" ht="70.95" customHeight="1" thickBot="1" x14ac:dyDescent="0.3">
      <c r="A46" s="148"/>
      <c r="B46" s="849"/>
      <c r="C46" s="437">
        <v>22</v>
      </c>
      <c r="D46" s="414">
        <v>1</v>
      </c>
      <c r="E46" s="515" t="s">
        <v>121</v>
      </c>
      <c r="F46" s="408" t="str">
        <f>_xlfn.IFNA(IF(VLOOKUP(E46,Languages!$A:$D,1,TRUE)=E46,VLOOKUP(E46,Languages!$A:$D,Summary!$C$7,TRUE),NA()),"")</f>
        <v>Pääsyoikeuksien käytöstä pidetään lokia. Tasolla 1 tämän ei tarvitse olla systemaattista ja säännöllistä.</v>
      </c>
      <c r="G46" s="533">
        <v>31</v>
      </c>
      <c r="H46" s="407" t="s">
        <v>3228</v>
      </c>
      <c r="I46" s="407" t="s">
        <v>3118</v>
      </c>
      <c r="J46" s="527" t="s">
        <v>1537</v>
      </c>
      <c r="K46" s="527" t="s">
        <v>5</v>
      </c>
      <c r="L46" s="527"/>
      <c r="M46" s="482">
        <f>_xlfn.IFNA(VLOOKUP($E46,Table26[],2,FALSE),"")</f>
        <v>0</v>
      </c>
      <c r="N46" s="761">
        <f>_xlfn.IFNA(VLOOKUP($E46,Table26[],3,FALSE),"")</f>
        <v>0</v>
      </c>
      <c r="O46" s="761">
        <f>_xlfn.IFNA(VLOOKUP($E46,Table26[],4,FALSE),"")</f>
        <v>0</v>
      </c>
      <c r="P46" s="761">
        <f>_xlfn.IFNA(VLOOKUP($E46,Table26[],5,FALSE),"")</f>
        <v>0</v>
      </c>
      <c r="Q46" s="762">
        <f>_xlfn.IFNA(VLOOKUP($E46,Table26[],6,FALSE),"")</f>
        <v>0</v>
      </c>
      <c r="R46" s="448"/>
      <c r="S46" s="137"/>
    </row>
    <row r="47" spans="1:19" ht="70.95" customHeight="1" thickBot="1" x14ac:dyDescent="0.3">
      <c r="A47" s="148"/>
      <c r="B47" s="849"/>
      <c r="C47" s="437">
        <v>23</v>
      </c>
      <c r="D47" s="414">
        <v>2</v>
      </c>
      <c r="E47" s="515" t="s">
        <v>122</v>
      </c>
      <c r="F47" s="408" t="str">
        <f>_xlfn.IFNA(IF(VLOOKUP(E47,Languages!$A:$D,1,TRUE)=E47,VLOOKUP(E47,Languages!$A:$D,Summary!$C$7,TRUE),NA()),"")</f>
        <v>Pääsyoikeuksille on asetettu vaatimukset, joita myös ylläpidetään (esimerkiksi sääntöjä siitä, kenelle pääsy voidaan myöntää, millä tavoin pääsyoikeudet myönnetään tai missä rajoissa pääsy sallitaan).</v>
      </c>
      <c r="G47" s="541">
        <v>29</v>
      </c>
      <c r="H47" s="407" t="s">
        <v>3226</v>
      </c>
      <c r="I47" s="407" t="s">
        <v>3116</v>
      </c>
      <c r="J47" s="527" t="s">
        <v>1537</v>
      </c>
      <c r="K47" s="527" t="s">
        <v>5</v>
      </c>
      <c r="L47" s="527"/>
      <c r="M47" s="482">
        <f>_xlfn.IFNA(VLOOKUP($E47,Table26[],2,FALSE),"")</f>
        <v>0</v>
      </c>
      <c r="N47" s="761">
        <f>_xlfn.IFNA(VLOOKUP($E47,Table26[],3,FALSE),"")</f>
        <v>0</v>
      </c>
      <c r="O47" s="761">
        <f>_xlfn.IFNA(VLOOKUP($E47,Table26[],4,FALSE),"")</f>
        <v>0</v>
      </c>
      <c r="P47" s="761">
        <f>_xlfn.IFNA(VLOOKUP($E47,Table26[],5,FALSE),"")</f>
        <v>0</v>
      </c>
      <c r="Q47" s="762">
        <f>_xlfn.IFNA(VLOOKUP($E47,Table26[],6,FALSE),"")</f>
        <v>0</v>
      </c>
      <c r="R47" s="448"/>
      <c r="S47" s="137"/>
    </row>
    <row r="48" spans="1:19" ht="70.95" customHeight="1" thickBot="1" x14ac:dyDescent="0.3">
      <c r="A48" s="148"/>
      <c r="B48" s="849"/>
      <c r="C48" s="437">
        <v>24</v>
      </c>
      <c r="D48" s="414">
        <v>2</v>
      </c>
      <c r="E48" s="515" t="s">
        <v>123</v>
      </c>
      <c r="F48" s="408" t="str">
        <f>_xlfn.IFNA(IF(VLOOKUP(E48,Languages!$A:$D,1,TRUE)=E48,VLOOKUP(E48,Languages!$A:$D,Summary!$C$7,TRUE),NA()),"")</f>
        <v>Pääsyoikeuksien vaatimuksissa on huomioitu pienimmän valtuuden periaate (ref. "principle of least privilege").</v>
      </c>
      <c r="G48" s="541">
        <v>29</v>
      </c>
      <c r="H48" s="407" t="s">
        <v>3226</v>
      </c>
      <c r="I48" s="407" t="s">
        <v>3116</v>
      </c>
      <c r="J48" s="527" t="s">
        <v>1537</v>
      </c>
      <c r="K48" s="527" t="s">
        <v>5</v>
      </c>
      <c r="L48" s="527"/>
      <c r="M48" s="482">
        <f>_xlfn.IFNA(VLOOKUP($E48,Table26[],2,FALSE),"")</f>
        <v>0</v>
      </c>
      <c r="N48" s="761">
        <f>_xlfn.IFNA(VLOOKUP($E48,Table26[],3,FALSE),"")</f>
        <v>0</v>
      </c>
      <c r="O48" s="761">
        <f>_xlfn.IFNA(VLOOKUP($E48,Table26[],4,FALSE),"")</f>
        <v>0</v>
      </c>
      <c r="P48" s="761">
        <f>_xlfn.IFNA(VLOOKUP($E48,Table26[],5,FALSE),"")</f>
        <v>0</v>
      </c>
      <c r="Q48" s="762">
        <f>_xlfn.IFNA(VLOOKUP($E48,Table26[],6,FALSE),"")</f>
        <v>0</v>
      </c>
      <c r="R48" s="448"/>
      <c r="S48" s="137"/>
    </row>
    <row r="49" spans="1:19" ht="70.95" customHeight="1" thickBot="1" x14ac:dyDescent="0.3">
      <c r="A49" s="148"/>
      <c r="B49" s="849"/>
      <c r="C49" s="437">
        <v>25</v>
      </c>
      <c r="D49" s="414">
        <v>2</v>
      </c>
      <c r="E49" s="515" t="s">
        <v>124</v>
      </c>
      <c r="F49" s="408" t="str">
        <f>_xlfn.IFNA(IF(VLOOKUP(E49,Languages!$A:$D,1,TRUE)=E49,VLOOKUP(E49,Languages!$A:$D,Summary!$C$7,TRUE),NA()),"")</f>
        <v xml:space="preserve">Pääsynhallinnan vaatimuksissa on huomioitu tehtävien eriyttämisen periaatteet (ref. "separation of duties"). </v>
      </c>
      <c r="G49" s="541">
        <v>29</v>
      </c>
      <c r="H49" s="407" t="s">
        <v>3226</v>
      </c>
      <c r="I49" s="407" t="s">
        <v>3116</v>
      </c>
      <c r="J49" s="527" t="s">
        <v>1537</v>
      </c>
      <c r="K49" s="527" t="s">
        <v>5</v>
      </c>
      <c r="L49" s="527"/>
      <c r="M49" s="482">
        <f>_xlfn.IFNA(VLOOKUP($E49,Table26[],2,FALSE),"")</f>
        <v>0</v>
      </c>
      <c r="N49" s="761">
        <f>_xlfn.IFNA(VLOOKUP($E49,Table26[],3,FALSE),"")</f>
        <v>0</v>
      </c>
      <c r="O49" s="761">
        <f>_xlfn.IFNA(VLOOKUP($E49,Table26[],4,FALSE),"")</f>
        <v>0</v>
      </c>
      <c r="P49" s="761">
        <f>_xlfn.IFNA(VLOOKUP($E49,Table26[],5,FALSE),"")</f>
        <v>0</v>
      </c>
      <c r="Q49" s="762">
        <f>_xlfn.IFNA(VLOOKUP($E49,Table26[],6,FALSE),"")</f>
        <v>0</v>
      </c>
      <c r="R49" s="448"/>
      <c r="S49" s="137"/>
    </row>
    <row r="50" spans="1:19" ht="70.95" customHeight="1" thickBot="1" x14ac:dyDescent="0.3">
      <c r="A50" s="148"/>
      <c r="B50" s="849"/>
      <c r="C50" s="437">
        <v>26</v>
      </c>
      <c r="D50" s="414">
        <v>2</v>
      </c>
      <c r="E50" s="515" t="s">
        <v>125</v>
      </c>
      <c r="F50" s="408" t="str">
        <f>_xlfn.IFNA(IF(VLOOKUP(E50,Languages!$A:$D,1,TRUE)=E50,VLOOKUP(E50,Languages!$A:$D,Summary!$C$7,TRUE),NA()),"")</f>
        <v>Pääsyoikeuspyynnöt tarkastaa ja hyväksyy kyseisen tilan, laitteen, ohjelmiston tai tietovarannon omistaja.</v>
      </c>
      <c r="G50" s="541">
        <v>29</v>
      </c>
      <c r="H50" s="407" t="s">
        <v>3226</v>
      </c>
      <c r="I50" s="407" t="s">
        <v>3116</v>
      </c>
      <c r="J50" s="527" t="s">
        <v>1537</v>
      </c>
      <c r="K50" s="527" t="s">
        <v>5</v>
      </c>
      <c r="L50" s="527"/>
      <c r="M50" s="482">
        <f>_xlfn.IFNA(VLOOKUP($E50,Table26[],2,FALSE),"")</f>
        <v>0</v>
      </c>
      <c r="N50" s="761">
        <f>_xlfn.IFNA(VLOOKUP($E50,Table26[],3,FALSE),"")</f>
        <v>0</v>
      </c>
      <c r="O50" s="761">
        <f>_xlfn.IFNA(VLOOKUP($E50,Table26[],4,FALSE),"")</f>
        <v>0</v>
      </c>
      <c r="P50" s="761">
        <f>_xlfn.IFNA(VLOOKUP($E50,Table26[],5,FALSE),"")</f>
        <v>0</v>
      </c>
      <c r="Q50" s="762">
        <f>_xlfn.IFNA(VLOOKUP($E50,Table26[],6,FALSE),"")</f>
        <v>0</v>
      </c>
      <c r="R50" s="448"/>
      <c r="S50" s="137"/>
    </row>
    <row r="51" spans="1:19" ht="70.95" customHeight="1" thickBot="1" x14ac:dyDescent="0.3">
      <c r="A51" s="148"/>
      <c r="B51" s="849"/>
      <c r="C51" s="437">
        <v>27</v>
      </c>
      <c r="D51" s="414">
        <v>2</v>
      </c>
      <c r="E51" s="515" t="s">
        <v>867</v>
      </c>
      <c r="F51" s="408" t="str">
        <f>_xlfn.IFNA(IF(VLOOKUP(E51,Languages!$A:$D,1,TRUE)=E51,VLOOKUP(E51,Languages!$A:$D,Summary!$C$7,TRUE),NA()),"")</f>
        <v>Pääsyoikeudet, joihin liittyy korkeampi riski, tarkastetaan perusteellisemmin ja niiden käyttöä valvotaan tarkemmin.</v>
      </c>
      <c r="G51" s="542">
        <v>30</v>
      </c>
      <c r="H51" s="407" t="s">
        <v>3227</v>
      </c>
      <c r="I51" s="407" t="s">
        <v>3117</v>
      </c>
      <c r="J51" s="527" t="s">
        <v>1537</v>
      </c>
      <c r="K51" s="527" t="s">
        <v>5</v>
      </c>
      <c r="L51" s="527"/>
      <c r="M51" s="482">
        <f>_xlfn.IFNA(VLOOKUP($E51,Table26[],2,FALSE),"")</f>
        <v>0</v>
      </c>
      <c r="N51" s="761">
        <f>_xlfn.IFNA(VLOOKUP($E51,Table26[],3,FALSE),"")</f>
        <v>0</v>
      </c>
      <c r="O51" s="761">
        <f>_xlfn.IFNA(VLOOKUP($E51,Table26[],4,FALSE),"")</f>
        <v>0</v>
      </c>
      <c r="P51" s="761">
        <f>_xlfn.IFNA(VLOOKUP($E51,Table26[],5,FALSE),"")</f>
        <v>0</v>
      </c>
      <c r="Q51" s="762">
        <f>_xlfn.IFNA(VLOOKUP($E51,Table26[],6,FALSE),"")</f>
        <v>0</v>
      </c>
      <c r="R51" s="448"/>
      <c r="S51" s="137"/>
    </row>
    <row r="52" spans="1:19" ht="70.95" customHeight="1" thickBot="1" x14ac:dyDescent="0.3">
      <c r="A52" s="148"/>
      <c r="B52" s="849"/>
      <c r="C52" s="437">
        <v>28</v>
      </c>
      <c r="D52" s="414">
        <v>3</v>
      </c>
      <c r="E52" s="515" t="s">
        <v>868</v>
      </c>
      <c r="F52" s="408" t="str">
        <f>_xlfn.IFNA(IF(VLOOKUP(E52,Languages!$A:$D,1,TRUE)=E52,VLOOKUP(E52,Languages!$A:$D,Summary!$C$7,TRUE),NA()),"")</f>
        <v>Pääsyoikeudet tarkastetaan ja päivitetään aika ajoin.</v>
      </c>
      <c r="G52" s="542">
        <v>30</v>
      </c>
      <c r="H52" s="407" t="s">
        <v>3227</v>
      </c>
      <c r="I52" s="407" t="s">
        <v>3117</v>
      </c>
      <c r="J52" s="527" t="s">
        <v>1537</v>
      </c>
      <c r="K52" s="527" t="s">
        <v>5</v>
      </c>
      <c r="L52" s="527"/>
      <c r="M52" s="482">
        <f>_xlfn.IFNA(VLOOKUP($E52,Table26[],2,FALSE),"")</f>
        <v>0</v>
      </c>
      <c r="N52" s="761">
        <f>_xlfn.IFNA(VLOOKUP($E52,Table26[],3,FALSE),"")</f>
        <v>0</v>
      </c>
      <c r="O52" s="761">
        <f>_xlfn.IFNA(VLOOKUP($E52,Table26[],4,FALSE),"")</f>
        <v>0</v>
      </c>
      <c r="P52" s="761">
        <f>_xlfn.IFNA(VLOOKUP($E52,Table26[],5,FALSE),"")</f>
        <v>0</v>
      </c>
      <c r="Q52" s="762">
        <f>_xlfn.IFNA(VLOOKUP($E52,Table26[],6,FALSE),"")</f>
        <v>0</v>
      </c>
      <c r="R52" s="448"/>
      <c r="S52" s="137"/>
    </row>
    <row r="53" spans="1:19" ht="70.95" customHeight="1" thickBot="1" x14ac:dyDescent="0.3">
      <c r="A53" s="148"/>
      <c r="B53" s="849"/>
      <c r="C53" s="437">
        <v>29</v>
      </c>
      <c r="D53" s="414">
        <v>3</v>
      </c>
      <c r="E53" s="515" t="s">
        <v>2262</v>
      </c>
      <c r="F53" s="408" t="str">
        <f>_xlfn.IFNA(IF(VLOOKUP(E53,Languages!$A:$D,1,TRUE)=E53,VLOOKUP(E53,Languages!$A:$D,Summary!$C$7,TRUE),NA()),"")</f>
        <v>Pääsyoikeuksien käyttöä seurataan ja niistä pyritään tunnistamaan mahdollisia kybertapahtumia.</v>
      </c>
      <c r="G53" s="533">
        <v>31</v>
      </c>
      <c r="H53" s="407" t="s">
        <v>3228</v>
      </c>
      <c r="I53" s="407" t="s">
        <v>3118</v>
      </c>
      <c r="J53" s="527" t="s">
        <v>1537</v>
      </c>
      <c r="K53" s="527" t="s">
        <v>5</v>
      </c>
      <c r="L53" s="527"/>
      <c r="M53" s="482">
        <f>_xlfn.IFNA(VLOOKUP($E53,Table26[],2,FALSE),"")</f>
        <v>0</v>
      </c>
      <c r="N53" s="761">
        <f>_xlfn.IFNA(VLOOKUP($E53,Table26[],3,FALSE),"")</f>
        <v>0</v>
      </c>
      <c r="O53" s="761">
        <f>_xlfn.IFNA(VLOOKUP($E53,Table26[],4,FALSE),"")</f>
        <v>0</v>
      </c>
      <c r="P53" s="761">
        <f>_xlfn.IFNA(VLOOKUP($E53,Table26[],5,FALSE),"")</f>
        <v>0</v>
      </c>
      <c r="Q53" s="762">
        <f>_xlfn.IFNA(VLOOKUP($E53,Table26[],6,FALSE),"")</f>
        <v>0</v>
      </c>
      <c r="R53" s="448"/>
      <c r="S53" s="137"/>
    </row>
    <row r="54" spans="1:19" ht="70.95" customHeight="1" thickBot="1" x14ac:dyDescent="0.3">
      <c r="A54" s="148"/>
      <c r="B54" s="849"/>
      <c r="C54" s="437">
        <v>30</v>
      </c>
      <c r="D54" s="414">
        <v>2</v>
      </c>
      <c r="E54" s="515" t="s">
        <v>869</v>
      </c>
      <c r="F54" s="408" t="str">
        <f>_xlfn.IFNA(IF(VLOOKUP(E54,Languages!$A:$D,1,TRUE)=E54,VLOOKUP(E54,Languages!$A:$D,Summary!$C$7,TRUE),NA()),"")</f>
        <v>ACCESS-osion toimintaa varten on määritetty dokumentoidut toimintatavat, joita noudatetaan ja päivitetään säännöllisesti.</v>
      </c>
      <c r="G54" s="483" t="s">
        <v>1537</v>
      </c>
      <c r="H54" s="407"/>
      <c r="I54" s="407" t="s">
        <v>1537</v>
      </c>
      <c r="J54" s="527" t="s">
        <v>1537</v>
      </c>
      <c r="K54" s="527" t="s">
        <v>5</v>
      </c>
      <c r="L54" s="527"/>
      <c r="M54" s="482">
        <f>_xlfn.IFNA(VLOOKUP($E54,Table26[],2,FALSE),"")</f>
        <v>0</v>
      </c>
      <c r="N54" s="761">
        <f>_xlfn.IFNA(VLOOKUP($E54,Table26[],3,FALSE),"")</f>
        <v>0</v>
      </c>
      <c r="O54" s="761">
        <f>_xlfn.IFNA(VLOOKUP($E54,Table26[],4,FALSE),"")</f>
        <v>0</v>
      </c>
      <c r="P54" s="761">
        <f>_xlfn.IFNA(VLOOKUP($E54,Table26[],5,FALSE),"")</f>
        <v>0</v>
      </c>
      <c r="Q54" s="762">
        <f>_xlfn.IFNA(VLOOKUP($E54,Table26[],6,FALSE),"")</f>
        <v>0</v>
      </c>
      <c r="R54" s="448"/>
      <c r="S54" s="137"/>
    </row>
    <row r="55" spans="1:19" ht="70.95" customHeight="1" thickBot="1" x14ac:dyDescent="0.3">
      <c r="A55" s="148"/>
      <c r="B55" s="849"/>
      <c r="C55" s="437">
        <v>31</v>
      </c>
      <c r="D55" s="414">
        <v>2</v>
      </c>
      <c r="E55" s="515" t="s">
        <v>870</v>
      </c>
      <c r="F55" s="408" t="str">
        <f>_xlfn.IFNA(IF(VLOOKUP(E55,Languages!$A:$D,1,TRUE)=E55,VLOOKUP(E55,Languages!$A:$D,Summary!$C$7,TRUE),NA()),"")</f>
        <v>ACCESS-osion toimintaa varten on tarjolla riittävät resurssit (henkilöstö, rahoitus ja työkalut).</v>
      </c>
      <c r="G55" s="483" t="s">
        <v>1537</v>
      </c>
      <c r="H55" s="407"/>
      <c r="I55" s="407" t="s">
        <v>1537</v>
      </c>
      <c r="J55" s="527" t="s">
        <v>1537</v>
      </c>
      <c r="K55" s="527" t="s">
        <v>5</v>
      </c>
      <c r="L55" s="527"/>
      <c r="M55" s="482">
        <f>_xlfn.IFNA(VLOOKUP($E55,Table26[],2,FALSE),"")</f>
        <v>0</v>
      </c>
      <c r="N55" s="761">
        <f>_xlfn.IFNA(VLOOKUP($E55,Table26[],3,FALSE),"")</f>
        <v>0</v>
      </c>
      <c r="O55" s="761">
        <f>_xlfn.IFNA(VLOOKUP($E55,Table26[],4,FALSE),"")</f>
        <v>0</v>
      </c>
      <c r="P55" s="761">
        <f>_xlfn.IFNA(VLOOKUP($E55,Table26[],5,FALSE),"")</f>
        <v>0</v>
      </c>
      <c r="Q55" s="762">
        <f>_xlfn.IFNA(VLOOKUP($E55,Table26[],6,FALSE),"")</f>
        <v>0</v>
      </c>
      <c r="R55" s="448"/>
      <c r="S55" s="137"/>
    </row>
    <row r="56" spans="1:19" ht="70.95" customHeight="1" thickBot="1" x14ac:dyDescent="0.3">
      <c r="A56" s="148"/>
      <c r="B56" s="849"/>
      <c r="C56" s="437">
        <v>32</v>
      </c>
      <c r="D56" s="414">
        <v>3</v>
      </c>
      <c r="E56" s="515" t="s">
        <v>871</v>
      </c>
      <c r="F56" s="408" t="str">
        <f>_xlfn.IFNA(IF(VLOOKUP(E56,Languages!$A:$D,1,TRUE)=E56,VLOOKUP(E56,Languages!$A:$D,Summary!$C$7,TRUE),NA()),"")</f>
        <v>ACCESS-osion toimintaa ohjataan vaatimuksilla, jotka on asetettu organisaation johtotason politiikassa (tai vastaavassa ohjeistuksessa).</v>
      </c>
      <c r="G56" s="483" t="s">
        <v>1537</v>
      </c>
      <c r="H56" s="407"/>
      <c r="I56" s="407" t="s">
        <v>1537</v>
      </c>
      <c r="J56" s="527" t="s">
        <v>3825</v>
      </c>
      <c r="K56" s="527" t="s">
        <v>3906</v>
      </c>
      <c r="L56" s="527">
        <f>_xlfn.IFNA(VLOOKUP(J56,Import_KOKU!B:E,4,FALSE),"puuttuu")</f>
        <v>0</v>
      </c>
      <c r="M56" s="482">
        <f>_xlfn.IFNA(VLOOKUP($E56,Table26[],2,FALSE),"")</f>
        <v>0</v>
      </c>
      <c r="N56" s="761">
        <f>_xlfn.IFNA(VLOOKUP($E56,Table26[],3,FALSE),"")</f>
        <v>0</v>
      </c>
      <c r="O56" s="761">
        <f>_xlfn.IFNA(VLOOKUP($E56,Table26[],4,FALSE),"")</f>
        <v>0</v>
      </c>
      <c r="P56" s="761">
        <f>_xlfn.IFNA(VLOOKUP($E56,Table26[],5,FALSE),"")</f>
        <v>0</v>
      </c>
      <c r="Q56" s="762">
        <f>_xlfn.IFNA(VLOOKUP($E56,Table26[],6,FALSE),"")</f>
        <v>0</v>
      </c>
      <c r="R56" s="448"/>
      <c r="S56" s="137"/>
    </row>
    <row r="57" spans="1:19" ht="70.95" customHeight="1" thickBot="1" x14ac:dyDescent="0.3">
      <c r="A57" s="148"/>
      <c r="B57" s="849"/>
      <c r="C57" s="437">
        <v>33</v>
      </c>
      <c r="D57" s="414">
        <v>3</v>
      </c>
      <c r="E57" s="515" t="s">
        <v>872</v>
      </c>
      <c r="F57" s="408" t="str">
        <f>_xlfn.IFNA(IF(VLOOKUP(E57,Languages!$A:$D,1,TRUE)=E57,VLOOKUP(E57,Languages!$A:$D,Summary!$C$7,TRUE),NA()),"")</f>
        <v>ACCESS-osion toiminnan suorittamiseen tarvittavat vastuut, tilivelvollisuudet ja valtuutukset on jalkautettu soveltuville työntekijöille.</v>
      </c>
      <c r="G57" s="483" t="s">
        <v>1537</v>
      </c>
      <c r="H57" s="407"/>
      <c r="I57" s="407" t="s">
        <v>1537</v>
      </c>
      <c r="J57" s="527" t="s">
        <v>1537</v>
      </c>
      <c r="K57" s="527" t="s">
        <v>5</v>
      </c>
      <c r="L57" s="527"/>
      <c r="M57" s="482">
        <f>_xlfn.IFNA(VLOOKUP($E57,Table26[],2,FALSE),"")</f>
        <v>0</v>
      </c>
      <c r="N57" s="761">
        <f>_xlfn.IFNA(VLOOKUP($E57,Table26[],3,FALSE),"")</f>
        <v>0</v>
      </c>
      <c r="O57" s="761">
        <f>_xlfn.IFNA(VLOOKUP($E57,Table26[],4,FALSE),"")</f>
        <v>0</v>
      </c>
      <c r="P57" s="761">
        <f>_xlfn.IFNA(VLOOKUP($E57,Table26[],5,FALSE),"")</f>
        <v>0</v>
      </c>
      <c r="Q57" s="762">
        <f>_xlfn.IFNA(VLOOKUP($E57,Table26[],6,FALSE),"")</f>
        <v>0</v>
      </c>
      <c r="R57" s="448"/>
      <c r="S57" s="137"/>
    </row>
    <row r="58" spans="1:19" ht="70.95" customHeight="1" thickBot="1" x14ac:dyDescent="0.3">
      <c r="A58" s="148"/>
      <c r="B58" s="849"/>
      <c r="C58" s="437">
        <v>34</v>
      </c>
      <c r="D58" s="414">
        <v>3</v>
      </c>
      <c r="E58" s="515" t="s">
        <v>873</v>
      </c>
      <c r="F58" s="408" t="str">
        <f>_xlfn.IFNA(IF(VLOOKUP(E58,Languages!$A:$D,1,TRUE)=E58,VLOOKUP(E58,Languages!$A:$D,Summary!$C$7,TRUE),NA()),"")</f>
        <v>ACCESS-osion toimintaa suorittavilla työntekijöillä on riittävät tiedot ja taidot tehtäviensä suorittamiseen.</v>
      </c>
      <c r="G58" s="483" t="s">
        <v>1537</v>
      </c>
      <c r="H58" s="407"/>
      <c r="I58" s="407" t="s">
        <v>1537</v>
      </c>
      <c r="J58" s="527" t="s">
        <v>1537</v>
      </c>
      <c r="K58" s="527" t="s">
        <v>5</v>
      </c>
      <c r="L58" s="527"/>
      <c r="M58" s="482">
        <f>_xlfn.IFNA(VLOOKUP($E58,Table26[],2,FALSE),"")</f>
        <v>0</v>
      </c>
      <c r="N58" s="761">
        <f>_xlfn.IFNA(VLOOKUP($E58,Table26[],3,FALSE),"")</f>
        <v>0</v>
      </c>
      <c r="O58" s="761">
        <f>_xlfn.IFNA(VLOOKUP($E58,Table26[],4,FALSE),"")</f>
        <v>0</v>
      </c>
      <c r="P58" s="761">
        <f>_xlfn.IFNA(VLOOKUP($E58,Table26[],5,FALSE),"")</f>
        <v>0</v>
      </c>
      <c r="Q58" s="762">
        <f>_xlfn.IFNA(VLOOKUP($E58,Table26[],6,FALSE),"")</f>
        <v>0</v>
      </c>
      <c r="R58" s="448"/>
      <c r="S58" s="137"/>
    </row>
    <row r="59" spans="1:19" ht="70.95" customHeight="1" thickBot="1" x14ac:dyDescent="0.3">
      <c r="A59" s="148"/>
      <c r="B59" s="849"/>
      <c r="C59" s="437">
        <v>35</v>
      </c>
      <c r="D59" s="414">
        <v>3</v>
      </c>
      <c r="E59" s="515" t="s">
        <v>874</v>
      </c>
      <c r="F59" s="408" t="str">
        <f>_xlfn.IFNA(IF(VLOOKUP(E59,Languages!$A:$D,1,TRUE)=E59,VLOOKUP(E59,Languages!$A:$D,Summary!$C$7,TRUE),NA()),"")</f>
        <v>ACCESS-osion toiminnan vaikuttavuutta arvioidaan ja seurataan.</v>
      </c>
      <c r="G59" s="483" t="s">
        <v>1537</v>
      </c>
      <c r="H59" s="407"/>
      <c r="I59" s="407" t="s">
        <v>1537</v>
      </c>
      <c r="J59" s="527" t="s">
        <v>1537</v>
      </c>
      <c r="K59" s="527" t="s">
        <v>5</v>
      </c>
      <c r="L59" s="527"/>
      <c r="M59" s="482">
        <f>_xlfn.IFNA(VLOOKUP($E59,Table26[],2,FALSE),"")</f>
        <v>0</v>
      </c>
      <c r="N59" s="761">
        <f>_xlfn.IFNA(VLOOKUP($E59,Table26[],3,FALSE),"")</f>
        <v>0</v>
      </c>
      <c r="O59" s="761">
        <f>_xlfn.IFNA(VLOOKUP($E59,Table26[],4,FALSE),"")</f>
        <v>0</v>
      </c>
      <c r="P59" s="761">
        <f>_xlfn.IFNA(VLOOKUP($E59,Table26[],5,FALSE),"")</f>
        <v>0</v>
      </c>
      <c r="Q59" s="762">
        <f>_xlfn.IFNA(VLOOKUP($E59,Table26[],6,FALSE),"")</f>
        <v>0</v>
      </c>
      <c r="R59" s="448"/>
      <c r="S59" s="137"/>
    </row>
    <row r="60" spans="1:19" ht="70.95" customHeight="1" thickBot="1" x14ac:dyDescent="0.3">
      <c r="A60" s="148"/>
      <c r="B60" s="849"/>
      <c r="C60" s="437">
        <v>36</v>
      </c>
      <c r="D60" s="414">
        <v>1</v>
      </c>
      <c r="E60" s="515" t="s">
        <v>243</v>
      </c>
      <c r="F60" s="408" t="str">
        <f>_xlfn.IFNA(IF(VLOOKUP(E60,Languages!$A:$D,1,TRUE)=E60,VLOOKUP(E60,Languages!$A:$D,Summary!$C$7,TRUE),NA()),"")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G60" s="541">
        <v>60</v>
      </c>
      <c r="H60" s="407" t="s">
        <v>3275</v>
      </c>
      <c r="I60" s="407" t="s">
        <v>3119</v>
      </c>
      <c r="J60" s="527" t="s">
        <v>3826</v>
      </c>
      <c r="K60" s="527" t="s">
        <v>3907</v>
      </c>
      <c r="L60" s="527">
        <f>_xlfn.IFNA(VLOOKUP(J60,Import_KOKU!B:E,4,FALSE),"puuttuu")</f>
        <v>0</v>
      </c>
      <c r="M60" s="482">
        <f>_xlfn.IFNA(VLOOKUP($E60,Table26[],2,FALSE),"")</f>
        <v>0</v>
      </c>
      <c r="N60" s="761">
        <f>_xlfn.IFNA(VLOOKUP($E60,Table26[],3,FALSE),"")</f>
        <v>0</v>
      </c>
      <c r="O60" s="761">
        <f>_xlfn.IFNA(VLOOKUP($E60,Table26[],4,FALSE),"")</f>
        <v>0</v>
      </c>
      <c r="P60" s="761">
        <f>_xlfn.IFNA(VLOOKUP($E60,Table26[],5,FALSE),"")</f>
        <v>0</v>
      </c>
      <c r="Q60" s="762">
        <f>_xlfn.IFNA(VLOOKUP($E60,Table26[],6,FALSE),"")</f>
        <v>0</v>
      </c>
      <c r="R60" s="448"/>
      <c r="S60" s="137"/>
    </row>
    <row r="61" spans="1:19" ht="70.95" customHeight="1" thickBot="1" x14ac:dyDescent="0.3">
      <c r="A61" s="148"/>
      <c r="B61" s="849"/>
      <c r="C61" s="437">
        <v>37</v>
      </c>
      <c r="D61" s="414">
        <v>2</v>
      </c>
      <c r="E61" s="515" t="s">
        <v>244</v>
      </c>
      <c r="F61" s="408" t="str">
        <f>_xlfn.IFNA(IF(VLOOKUP(E61,Languages!$A:$D,1,TRUE)=E61,VLOOKUP(E61,Languages!$A:$D,Summary!$C$7,TRUE),NA()),"")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G61" s="541">
        <v>60</v>
      </c>
      <c r="H61" s="407" t="s">
        <v>3275</v>
      </c>
      <c r="I61" s="407" t="s">
        <v>3119</v>
      </c>
      <c r="J61" s="527" t="s">
        <v>3827</v>
      </c>
      <c r="K61" s="527" t="s">
        <v>3908</v>
      </c>
      <c r="L61" s="527">
        <f>_xlfn.IFNA(VLOOKUP(J61,Import_KOKU!B:E,4,FALSE),"puuttuu")</f>
        <v>0</v>
      </c>
      <c r="M61" s="482">
        <f>_xlfn.IFNA(VLOOKUP($E61,Table26[],2,FALSE),"")</f>
        <v>0</v>
      </c>
      <c r="N61" s="761">
        <f>_xlfn.IFNA(VLOOKUP($E61,Table26[],3,FALSE),"")</f>
        <v>0</v>
      </c>
      <c r="O61" s="761">
        <f>_xlfn.IFNA(VLOOKUP($E61,Table26[],4,FALSE),"")</f>
        <v>0</v>
      </c>
      <c r="P61" s="761">
        <f>_xlfn.IFNA(VLOOKUP($E61,Table26[],5,FALSE),"")</f>
        <v>0</v>
      </c>
      <c r="Q61" s="762">
        <f>_xlfn.IFNA(VLOOKUP($E61,Table26[],6,FALSE),"")</f>
        <v>0</v>
      </c>
      <c r="R61" s="448"/>
      <c r="S61" s="137"/>
    </row>
    <row r="62" spans="1:19" ht="70.95" customHeight="1" thickBot="1" x14ac:dyDescent="0.3">
      <c r="A62" s="148"/>
      <c r="B62" s="849"/>
      <c r="C62" s="437">
        <v>38</v>
      </c>
      <c r="D62" s="414">
        <v>2</v>
      </c>
      <c r="E62" s="515" t="s">
        <v>245</v>
      </c>
      <c r="F62" s="408" t="str">
        <f>_xlfn.IFNA(IF(VLOOKUP(E62,Languages!$A:$D,1,TRUE)=E62,VLOOKUP(E62,Languages!$A:$D,Summary!$C$7,TRUE),NA()),"")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G62" s="542">
        <v>61</v>
      </c>
      <c r="H62" s="407" t="s">
        <v>3241</v>
      </c>
      <c r="I62" s="407" t="s">
        <v>3120</v>
      </c>
      <c r="J62" s="527" t="s">
        <v>1537</v>
      </c>
      <c r="K62" s="527" t="s">
        <v>5</v>
      </c>
      <c r="L62" s="527"/>
      <c r="M62" s="482">
        <f>_xlfn.IFNA(VLOOKUP($E62,Table26[],2,FALSE),"")</f>
        <v>0</v>
      </c>
      <c r="N62" s="761">
        <f>_xlfn.IFNA(VLOOKUP($E62,Table26[],3,FALSE),"")</f>
        <v>0</v>
      </c>
      <c r="O62" s="761">
        <f>_xlfn.IFNA(VLOOKUP($E62,Table26[],4,FALSE),"")</f>
        <v>0</v>
      </c>
      <c r="P62" s="761">
        <f>_xlfn.IFNA(VLOOKUP($E62,Table26[],5,FALSE),"")</f>
        <v>0</v>
      </c>
      <c r="Q62" s="762">
        <f>_xlfn.IFNA(VLOOKUP($E62,Table26[],6,FALSE),"")</f>
        <v>0</v>
      </c>
      <c r="R62" s="448"/>
      <c r="S62" s="137"/>
    </row>
    <row r="63" spans="1:19" ht="70.95" customHeight="1" thickBot="1" x14ac:dyDescent="0.3">
      <c r="A63" s="148"/>
      <c r="B63" s="849"/>
      <c r="C63" s="437">
        <v>39</v>
      </c>
      <c r="D63" s="414">
        <v>2</v>
      </c>
      <c r="E63" s="515" t="s">
        <v>246</v>
      </c>
      <c r="F63" s="408" t="str">
        <f>_xlfn.IFNA(IF(VLOOKUP(E63,Languages!$A:$D,1,TRUE)=E63,VLOOKUP(E63,Languages!$A:$D,Summary!$C$7,TRUE),NA()),"")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G63" s="533">
        <v>62</v>
      </c>
      <c r="H63" s="407" t="s">
        <v>3276</v>
      </c>
      <c r="I63" s="407" t="s">
        <v>3121</v>
      </c>
      <c r="J63" s="527" t="s">
        <v>1537</v>
      </c>
      <c r="K63" s="527" t="s">
        <v>5</v>
      </c>
      <c r="L63" s="527"/>
      <c r="M63" s="482">
        <f>_xlfn.IFNA(VLOOKUP($E63,Table26[],2,FALSE),"")</f>
        <v>0</v>
      </c>
      <c r="N63" s="761">
        <f>_xlfn.IFNA(VLOOKUP($E63,Table26[],3,FALSE),"")</f>
        <v>0</v>
      </c>
      <c r="O63" s="761">
        <f>_xlfn.IFNA(VLOOKUP($E63,Table26[],4,FALSE),"")</f>
        <v>0</v>
      </c>
      <c r="P63" s="761">
        <f>_xlfn.IFNA(VLOOKUP($E63,Table26[],5,FALSE),"")</f>
        <v>0</v>
      </c>
      <c r="Q63" s="762">
        <f>_xlfn.IFNA(VLOOKUP($E63,Table26[],6,FALSE),"")</f>
        <v>0</v>
      </c>
      <c r="R63" s="448"/>
      <c r="S63" s="137"/>
    </row>
    <row r="64" spans="1:19" ht="70.95" customHeight="1" thickBot="1" x14ac:dyDescent="0.3">
      <c r="A64" s="148"/>
      <c r="B64" s="849"/>
      <c r="C64" s="437">
        <v>40</v>
      </c>
      <c r="D64" s="414">
        <v>2</v>
      </c>
      <c r="E64" s="515" t="s">
        <v>247</v>
      </c>
      <c r="F64" s="408" t="str">
        <f>_xlfn.IFNA(IF(VLOOKUP(E64,Languages!$A:$D,1,TRUE)=E64,VLOOKUP(E64,Languages!$A:$D,Summary!$C$7,TRUE),NA()),"")</f>
        <v xml:space="preserve">Organisaation johto tukee aktiivisesti ja näkyvästi organisaation kyberarkkitehtuuria (ja sen kehitystä). </v>
      </c>
      <c r="G64" s="533">
        <v>62</v>
      </c>
      <c r="H64" s="407" t="s">
        <v>3276</v>
      </c>
      <c r="I64" s="407" t="s">
        <v>3121</v>
      </c>
      <c r="J64" s="527" t="s">
        <v>3828</v>
      </c>
      <c r="K64" s="527" t="s">
        <v>3909</v>
      </c>
      <c r="L64" s="527">
        <f>_xlfn.IFNA(VLOOKUP(J64,Import_KOKU!B:E,4,FALSE),"puuttuu")</f>
        <v>0</v>
      </c>
      <c r="M64" s="482">
        <f>_xlfn.IFNA(VLOOKUP($E64,Table26[],2,FALSE),"")</f>
        <v>0</v>
      </c>
      <c r="N64" s="761">
        <f>_xlfn.IFNA(VLOOKUP($E64,Table26[],3,FALSE),"")</f>
        <v>0</v>
      </c>
      <c r="O64" s="761">
        <f>_xlfn.IFNA(VLOOKUP($E64,Table26[],4,FALSE),"")</f>
        <v>0</v>
      </c>
      <c r="P64" s="761">
        <f>_xlfn.IFNA(VLOOKUP($E64,Table26[],5,FALSE),"")</f>
        <v>0</v>
      </c>
      <c r="Q64" s="762">
        <f>_xlfn.IFNA(VLOOKUP($E64,Table26[],6,FALSE),"")</f>
        <v>0</v>
      </c>
      <c r="R64" s="448"/>
      <c r="S64" s="137"/>
    </row>
    <row r="65" spans="1:19" ht="70.95" customHeight="1" thickBot="1" x14ac:dyDescent="0.3">
      <c r="A65" s="148"/>
      <c r="B65" s="849"/>
      <c r="C65" s="437">
        <v>41</v>
      </c>
      <c r="D65" s="414">
        <v>2</v>
      </c>
      <c r="E65" s="515" t="s">
        <v>248</v>
      </c>
      <c r="F65" s="408" t="str">
        <f>_xlfn.IFNA(IF(VLOOKUP(E65,Languages!$A:$D,1,TRUE)=E65,VLOOKUP(E65,Languages!$A:$D,Summary!$C$7,TRUE),NA()),"")</f>
        <v>Kyberarkkitehtuuri määrittää kyberturvallisuusvaatimukset toiminnon kannalta tärkeille laitteille, ohjelmistoille ja tietovarannoille.</v>
      </c>
      <c r="G65" s="542">
        <v>61</v>
      </c>
      <c r="H65" s="407" t="s">
        <v>3241</v>
      </c>
      <c r="I65" s="407" t="s">
        <v>3120</v>
      </c>
      <c r="J65" s="527" t="s">
        <v>3829</v>
      </c>
      <c r="K65" s="527" t="s">
        <v>3910</v>
      </c>
      <c r="L65" s="527" t="e">
        <f>AVERAGE(Import_KOKU!E84,Import_KOKU!E85)</f>
        <v>#DIV/0!</v>
      </c>
      <c r="M65" s="482">
        <f>_xlfn.IFNA(VLOOKUP($E65,Table26[],2,FALSE),"")</f>
        <v>0</v>
      </c>
      <c r="N65" s="761">
        <f>_xlfn.IFNA(VLOOKUP($E65,Table26[],3,FALSE),"")</f>
        <v>0</v>
      </c>
      <c r="O65" s="761">
        <f>_xlfn.IFNA(VLOOKUP($E65,Table26[],4,FALSE),"")</f>
        <v>0</v>
      </c>
      <c r="P65" s="761">
        <f>_xlfn.IFNA(VLOOKUP($E65,Table26[],5,FALSE),"")</f>
        <v>0</v>
      </c>
      <c r="Q65" s="762">
        <f>_xlfn.IFNA(VLOOKUP($E65,Table26[],6,FALSE),"")</f>
        <v>0</v>
      </c>
      <c r="R65" s="448"/>
      <c r="S65" s="137"/>
    </row>
    <row r="66" spans="1:19" ht="70.95" customHeight="1" thickBot="1" x14ac:dyDescent="0.3">
      <c r="A66" s="148"/>
      <c r="B66" s="849"/>
      <c r="C66" s="437">
        <v>42</v>
      </c>
      <c r="D66" s="414">
        <v>2</v>
      </c>
      <c r="E66" s="515" t="s">
        <v>249</v>
      </c>
      <c r="F66" s="408" t="str">
        <f>_xlfn.IFNA(IF(VLOOKUP(E66,Languages!$A:$D,1,TRUE)=E66,VLOOKUP(E66,Languages!$A:$D,Summary!$C$7,TRUE),NA()),"")</f>
        <v>Kyberturvallisuuden suojausmekanismit on valittu ja toteutettu siten, että kyberturvallisuusvaatimukset toteutuvat.</v>
      </c>
      <c r="G66" s="483" t="s">
        <v>1537</v>
      </c>
      <c r="H66" s="407"/>
      <c r="I66" s="407" t="s">
        <v>1537</v>
      </c>
      <c r="J66" s="527" t="s">
        <v>1537</v>
      </c>
      <c r="K66" s="527" t="s">
        <v>5</v>
      </c>
      <c r="L66" s="527"/>
      <c r="M66" s="482">
        <f>_xlfn.IFNA(VLOOKUP($E66,Table26[],2,FALSE),"")</f>
        <v>0</v>
      </c>
      <c r="N66" s="761">
        <f>_xlfn.IFNA(VLOOKUP($E66,Table26[],3,FALSE),"")</f>
        <v>0</v>
      </c>
      <c r="O66" s="761">
        <f>_xlfn.IFNA(VLOOKUP($E66,Table26[],4,FALSE),"")</f>
        <v>0</v>
      </c>
      <c r="P66" s="761">
        <f>_xlfn.IFNA(VLOOKUP($E66,Table26[],5,FALSE),"")</f>
        <v>0</v>
      </c>
      <c r="Q66" s="762">
        <f>_xlfn.IFNA(VLOOKUP($E66,Table26[],6,FALSE),"")</f>
        <v>0</v>
      </c>
      <c r="R66" s="448"/>
      <c r="S66" s="137"/>
    </row>
    <row r="67" spans="1:19" ht="70.95" customHeight="1" thickBot="1" x14ac:dyDescent="0.3">
      <c r="A67" s="148"/>
      <c r="B67" s="849"/>
      <c r="C67" s="437">
        <v>43</v>
      </c>
      <c r="D67" s="414">
        <v>3</v>
      </c>
      <c r="E67" s="515" t="s">
        <v>250</v>
      </c>
      <c r="F67" s="408" t="str">
        <f>_xlfn.IFNA(IF(VLOOKUP(E67,Languages!$A:$D,1,TRUE)=E67,VLOOKUP(E67,Languages!$A:$D,Summary!$C$7,TRUE),NA()),"")</f>
        <v>Kyberarkkitehtuurin kehittämissuunnitelma tai strategia ja kyberarkkitehtuurin hallinta ovat linjassa organisaation yritysarkkitehtuuristrategian (myös "kokonaisarkkitehtuuri") ja yritysarkkitehtuurin hallinnan kanssa.</v>
      </c>
      <c r="G67" s="541">
        <v>60</v>
      </c>
      <c r="H67" s="407" t="s">
        <v>3275</v>
      </c>
      <c r="I67" s="407" t="s">
        <v>3119</v>
      </c>
      <c r="J67" s="527" t="s">
        <v>1537</v>
      </c>
      <c r="K67" s="527" t="s">
        <v>5</v>
      </c>
      <c r="L67" s="527"/>
      <c r="M67" s="482">
        <f>_xlfn.IFNA(VLOOKUP($E67,Table26[],2,FALSE),"")</f>
        <v>0</v>
      </c>
      <c r="N67" s="761">
        <f>_xlfn.IFNA(VLOOKUP($E67,Table26[],3,FALSE),"")</f>
        <v>0</v>
      </c>
      <c r="O67" s="761">
        <f>_xlfn.IFNA(VLOOKUP($E67,Table26[],4,FALSE),"")</f>
        <v>0</v>
      </c>
      <c r="P67" s="761">
        <f>_xlfn.IFNA(VLOOKUP($E67,Table26[],5,FALSE),"")</f>
        <v>0</v>
      </c>
      <c r="Q67" s="762">
        <f>_xlfn.IFNA(VLOOKUP($E67,Table26[],6,FALSE),"")</f>
        <v>0</v>
      </c>
      <c r="R67" s="448"/>
      <c r="S67" s="137"/>
    </row>
    <row r="68" spans="1:19" ht="70.95" customHeight="1" thickBot="1" x14ac:dyDescent="0.3">
      <c r="A68" s="148"/>
      <c r="B68" s="849"/>
      <c r="C68" s="437">
        <v>44</v>
      </c>
      <c r="D68" s="414">
        <v>3</v>
      </c>
      <c r="E68" s="515" t="s">
        <v>251</v>
      </c>
      <c r="F68" s="408" t="str">
        <f>_xlfn.IFNA(IF(VLOOKUP(E68,Languages!$A:$D,1,TRUE)=E68,VLOOKUP(E68,Languages!$A:$D,Summary!$C$7,TRUE),NA()),"")</f>
        <v>Organisaation järjestelmien ja verkkojen vaatimustenmukaisuutta kyberarkkitehtuuriin nähden arvioidaan aika ajoin ja määriteltyjen tilanteiden kuten järjestelmämuutosten tai ulkoisten tapahtumien yhteydessä.</v>
      </c>
      <c r="G68" s="483" t="s">
        <v>1537</v>
      </c>
      <c r="H68" s="407"/>
      <c r="I68" s="407" t="s">
        <v>1537</v>
      </c>
      <c r="J68" s="527" t="s">
        <v>1537</v>
      </c>
      <c r="K68" s="527" t="s">
        <v>5</v>
      </c>
      <c r="L68" s="527"/>
      <c r="M68" s="482">
        <f>_xlfn.IFNA(VLOOKUP($E68,Table26[],2,FALSE),"")</f>
        <v>0</v>
      </c>
      <c r="N68" s="761">
        <f>_xlfn.IFNA(VLOOKUP($E68,Table26[],3,FALSE),"")</f>
        <v>0</v>
      </c>
      <c r="O68" s="761">
        <f>_xlfn.IFNA(VLOOKUP($E68,Table26[],4,FALSE),"")</f>
        <v>0</v>
      </c>
      <c r="P68" s="761">
        <f>_xlfn.IFNA(VLOOKUP($E68,Table26[],5,FALSE),"")</f>
        <v>0</v>
      </c>
      <c r="Q68" s="762">
        <f>_xlfn.IFNA(VLOOKUP($E68,Table26[],6,FALSE),"")</f>
        <v>0</v>
      </c>
      <c r="R68" s="448"/>
      <c r="S68" s="137"/>
    </row>
    <row r="69" spans="1:19" ht="70.95" customHeight="1" thickBot="1" x14ac:dyDescent="0.3">
      <c r="A69" s="148"/>
      <c r="B69" s="849"/>
      <c r="C69" s="437">
        <v>45</v>
      </c>
      <c r="D69" s="414">
        <v>3</v>
      </c>
      <c r="E69" s="515" t="s">
        <v>894</v>
      </c>
      <c r="F69" s="408" t="str">
        <f>_xlfn.IFNA(IF(VLOOKUP(E69,Languages!$A:$D,1,TRUE)=E69,VLOOKUP(E69,Languages!$A:$D,Summary!$C$7,TRUE),NA()),"")</f>
        <v>Kyberturvallisuusarkkitehtuurin kehitystä ohjaavat organisaation riskiarviointien tulokset [kts. RISK-3d] sekä organisaation uhkaprofiili [kts. THREAT-2e].</v>
      </c>
      <c r="G69" s="542">
        <v>61</v>
      </c>
      <c r="H69" s="407" t="s">
        <v>3241</v>
      </c>
      <c r="I69" s="407" t="s">
        <v>3120</v>
      </c>
      <c r="J69" s="527" t="s">
        <v>1537</v>
      </c>
      <c r="K69" s="527" t="s">
        <v>5</v>
      </c>
      <c r="L69" s="527"/>
      <c r="M69" s="482">
        <f>_xlfn.IFNA(VLOOKUP($E69,Table26[],2,FALSE),"")</f>
        <v>0</v>
      </c>
      <c r="N69" s="761">
        <f>_xlfn.IFNA(VLOOKUP($E69,Table26[],3,FALSE),"")</f>
        <v>0</v>
      </c>
      <c r="O69" s="761">
        <f>_xlfn.IFNA(VLOOKUP($E69,Table26[],4,FALSE),"")</f>
        <v>0</v>
      </c>
      <c r="P69" s="761">
        <f>_xlfn.IFNA(VLOOKUP($E69,Table26[],5,FALSE),"")</f>
        <v>0</v>
      </c>
      <c r="Q69" s="762">
        <f>_xlfn.IFNA(VLOOKUP($E69,Table26[],6,FALSE),"")</f>
        <v>0</v>
      </c>
      <c r="R69" s="448"/>
      <c r="S69" s="137"/>
    </row>
    <row r="70" spans="1:19" ht="70.95" customHeight="1" thickBot="1" x14ac:dyDescent="0.3">
      <c r="A70" s="148"/>
      <c r="B70" s="849"/>
      <c r="C70" s="437">
        <v>46</v>
      </c>
      <c r="D70" s="414">
        <v>3</v>
      </c>
      <c r="E70" s="515" t="s">
        <v>2263</v>
      </c>
      <c r="F70" s="408" t="str">
        <f>_xlfn.IFNA(IF(VLOOKUP(E70,Languages!$A:$D,1,TRUE)=E70,VLOOKUP(E70,Languages!$A:$D,Summary!$C$7,TRUE),NA()),"")</f>
        <v>Kyberarkkitehtuuri käsittelee ennalta määriteltyjä toimintatiloja [kts. SITUATION-3g].</v>
      </c>
      <c r="G70" s="542">
        <v>61</v>
      </c>
      <c r="H70" s="407" t="s">
        <v>3241</v>
      </c>
      <c r="I70" s="407" t="s">
        <v>3120</v>
      </c>
      <c r="J70" s="527" t="s">
        <v>1537</v>
      </c>
      <c r="K70" s="527" t="s">
        <v>5</v>
      </c>
      <c r="L70" s="527"/>
      <c r="M70" s="482">
        <f>_xlfn.IFNA(VLOOKUP($E70,Table26[],2,FALSE),"")</f>
        <v>0</v>
      </c>
      <c r="N70" s="761">
        <f>_xlfn.IFNA(VLOOKUP($E70,Table26[],3,FALSE),"")</f>
        <v>0</v>
      </c>
      <c r="O70" s="761">
        <f>_xlfn.IFNA(VLOOKUP($E70,Table26[],4,FALSE),"")</f>
        <v>0</v>
      </c>
      <c r="P70" s="761">
        <f>_xlfn.IFNA(VLOOKUP($E70,Table26[],5,FALSE),"")</f>
        <v>0</v>
      </c>
      <c r="Q70" s="762">
        <f>_xlfn.IFNA(VLOOKUP($E70,Table26[],6,FALSE),"")</f>
        <v>0</v>
      </c>
      <c r="R70" s="448"/>
      <c r="S70" s="137"/>
    </row>
    <row r="71" spans="1:19" ht="70.95" customHeight="1" thickBot="1" x14ac:dyDescent="0.3">
      <c r="A71" s="148"/>
      <c r="B71" s="849"/>
      <c r="C71" s="437">
        <v>47</v>
      </c>
      <c r="D71" s="414">
        <v>1</v>
      </c>
      <c r="E71" s="515" t="s">
        <v>252</v>
      </c>
      <c r="F71" s="408" t="str">
        <f>_xlfn.IFNA(IF(VLOOKUP(E71,Languages!$A:$D,1,TRUE)=E71,VLOOKUP(E71,Languages!$A:$D,Summary!$C$7,TRUE),NA()),"")</f>
        <v>Verkon suojauksia on toteutettu, ainakin tapauskohtaisesti. Tasolla 1 tämän ei tarvitse olla systemaattista tai säännöllistä.</v>
      </c>
      <c r="G71" s="535">
        <v>64</v>
      </c>
      <c r="H71" s="407" t="s">
        <v>3277</v>
      </c>
      <c r="I71" s="407" t="s">
        <v>3122</v>
      </c>
      <c r="J71" s="527" t="s">
        <v>1537</v>
      </c>
      <c r="K71" s="527" t="s">
        <v>5</v>
      </c>
      <c r="L71" s="527"/>
      <c r="M71" s="482">
        <f>_xlfn.IFNA(VLOOKUP($E71,Table26[],2,FALSE),"")</f>
        <v>0</v>
      </c>
      <c r="N71" s="761">
        <f>_xlfn.IFNA(VLOOKUP($E71,Table26[],3,FALSE),"")</f>
        <v>0</v>
      </c>
      <c r="O71" s="761">
        <f>_xlfn.IFNA(VLOOKUP($E71,Table26[],4,FALSE),"")</f>
        <v>0</v>
      </c>
      <c r="P71" s="761">
        <f>_xlfn.IFNA(VLOOKUP($E71,Table26[],5,FALSE),"")</f>
        <v>0</v>
      </c>
      <c r="Q71" s="762">
        <f>_xlfn.IFNA(VLOOKUP($E71,Table26[],6,FALSE),"")</f>
        <v>0</v>
      </c>
      <c r="R71" s="448"/>
      <c r="S71" s="137"/>
    </row>
    <row r="72" spans="1:19" ht="70.95" customHeight="1" thickBot="1" x14ac:dyDescent="0.3">
      <c r="A72" s="148"/>
      <c r="B72" s="849"/>
      <c r="C72" s="437">
        <v>48</v>
      </c>
      <c r="D72" s="414">
        <v>1</v>
      </c>
      <c r="E72" s="515" t="s">
        <v>253</v>
      </c>
      <c r="F72" s="408" t="str">
        <f>_xlfn.IFNA(IF(VLOOKUP(E72,Languages!$A:$D,1,TRUE)=E72,VLOOKUP(E72,Languages!$A:$D,Summary!$C$7,TRUE),NA()),"")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G72" s="534">
        <v>63</v>
      </c>
      <c r="H72" s="407" t="s">
        <v>3258</v>
      </c>
      <c r="I72" s="407" t="s">
        <v>3123</v>
      </c>
      <c r="J72" s="527" t="s">
        <v>1537</v>
      </c>
      <c r="K72" s="527" t="s">
        <v>5</v>
      </c>
      <c r="L72" s="527"/>
      <c r="M72" s="482">
        <f>_xlfn.IFNA(VLOOKUP($E72,Table26[],2,FALSE),"")</f>
        <v>0</v>
      </c>
      <c r="N72" s="761">
        <f>_xlfn.IFNA(VLOOKUP($E72,Table26[],3,FALSE),"")</f>
        <v>0</v>
      </c>
      <c r="O72" s="761">
        <f>_xlfn.IFNA(VLOOKUP($E72,Table26[],4,FALSE),"")</f>
        <v>0</v>
      </c>
      <c r="P72" s="761">
        <f>_xlfn.IFNA(VLOOKUP($E72,Table26[],5,FALSE),"")</f>
        <v>0</v>
      </c>
      <c r="Q72" s="762">
        <f>_xlfn.IFNA(VLOOKUP($E72,Table26[],6,FALSE),"")</f>
        <v>0</v>
      </c>
      <c r="R72" s="448"/>
      <c r="S72" s="137"/>
    </row>
    <row r="73" spans="1:19" ht="70.95" customHeight="1" thickBot="1" x14ac:dyDescent="0.3">
      <c r="A73" s="148"/>
      <c r="B73" s="849"/>
      <c r="C73" s="437">
        <v>49</v>
      </c>
      <c r="D73" s="414">
        <v>2</v>
      </c>
      <c r="E73" s="515" t="s">
        <v>254</v>
      </c>
      <c r="F73" s="408" t="str">
        <f>_xlfn.IFNA(IF(VLOOKUP(E73,Languages!$A:$D,1,TRUE)=E73,VLOOKUP(E73,Languages!$A:$D,Summary!$C$7,TRUE),NA()),"")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G73" s="535">
        <v>64</v>
      </c>
      <c r="H73" s="407" t="s">
        <v>3277</v>
      </c>
      <c r="I73" s="407" t="s">
        <v>3122</v>
      </c>
      <c r="J73" s="527" t="s">
        <v>3830</v>
      </c>
      <c r="K73" s="527" t="s">
        <v>3911</v>
      </c>
      <c r="L73" s="527">
        <f>_xlfn.IFNA(VLOOKUP(J73,Import_KOKU!B:E,4,FALSE),"puuttuu")</f>
        <v>0</v>
      </c>
      <c r="M73" s="482">
        <f>_xlfn.IFNA(VLOOKUP($E73,Table26[],2,FALSE),"")</f>
        <v>0</v>
      </c>
      <c r="N73" s="761">
        <f>_xlfn.IFNA(VLOOKUP($E73,Table26[],3,FALSE),"")</f>
        <v>0</v>
      </c>
      <c r="O73" s="761">
        <f>_xlfn.IFNA(VLOOKUP($E73,Table26[],4,FALSE),"")</f>
        <v>0</v>
      </c>
      <c r="P73" s="761">
        <f>_xlfn.IFNA(VLOOKUP($E73,Table26[],5,FALSE),"")</f>
        <v>0</v>
      </c>
      <c r="Q73" s="762">
        <f>_xlfn.IFNA(VLOOKUP($E73,Table26[],6,FALSE),"")</f>
        <v>0</v>
      </c>
      <c r="R73" s="448"/>
      <c r="S73" s="137"/>
    </row>
    <row r="74" spans="1:19" ht="70.95" customHeight="1" thickBot="1" x14ac:dyDescent="0.3">
      <c r="A74" s="148"/>
      <c r="B74" s="849"/>
      <c r="C74" s="437">
        <v>50</v>
      </c>
      <c r="D74" s="414">
        <v>2</v>
      </c>
      <c r="E74" s="515" t="s">
        <v>895</v>
      </c>
      <c r="F74" s="408" t="str">
        <f>_xlfn.IFNA(IF(VLOOKUP(E74,Languages!$A:$D,1,TRUE)=E74,VLOOKUP(E74,Languages!$A:$D,Summary!$C$7,TRUE),NA()),"")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G74" s="534">
        <v>63</v>
      </c>
      <c r="H74" s="407" t="s">
        <v>3258</v>
      </c>
      <c r="I74" s="407" t="s">
        <v>3123</v>
      </c>
      <c r="J74" s="527" t="s">
        <v>3831</v>
      </c>
      <c r="K74" s="527" t="s">
        <v>3912</v>
      </c>
      <c r="L74" s="527">
        <f>_xlfn.IFNA(VLOOKUP(J74,Import_KOKU!B:E,4,FALSE),"puuttuu")</f>
        <v>0</v>
      </c>
      <c r="M74" s="482">
        <f>_xlfn.IFNA(VLOOKUP($E74,Table26[],2,FALSE),"")</f>
        <v>0</v>
      </c>
      <c r="N74" s="761">
        <f>_xlfn.IFNA(VLOOKUP($E74,Table26[],3,FALSE),"")</f>
        <v>0</v>
      </c>
      <c r="O74" s="761">
        <f>_xlfn.IFNA(VLOOKUP($E74,Table26[],4,FALSE),"")</f>
        <v>0</v>
      </c>
      <c r="P74" s="761">
        <f>_xlfn.IFNA(VLOOKUP($E74,Table26[],5,FALSE),"")</f>
        <v>0</v>
      </c>
      <c r="Q74" s="762">
        <f>_xlfn.IFNA(VLOOKUP($E74,Table26[],6,FALSE),"")</f>
        <v>0</v>
      </c>
      <c r="R74" s="448"/>
      <c r="S74" s="137"/>
    </row>
    <row r="75" spans="1:19" ht="70.95" customHeight="1" thickBot="1" x14ac:dyDescent="0.3">
      <c r="A75" s="148"/>
      <c r="B75" s="849"/>
      <c r="C75" s="437">
        <v>51</v>
      </c>
      <c r="D75" s="414">
        <v>2</v>
      </c>
      <c r="E75" s="515" t="s">
        <v>896</v>
      </c>
      <c r="F75" s="408" t="str">
        <f>_xlfn.IFNA(IF(VLOOKUP(E75,Languages!$A:$D,1,TRUE)=E75,VLOOKUP(E75,Languages!$A:$D,Summary!$C$7,TRUE),NA()),"")</f>
        <v>Verkkojen suojauksessa huomioidaan pienimmän valtuuden ja pienimmän toiminnallisuuden periaatteet.</v>
      </c>
      <c r="G75" s="535">
        <v>64</v>
      </c>
      <c r="H75" s="407" t="s">
        <v>3277</v>
      </c>
      <c r="I75" s="407" t="s">
        <v>3122</v>
      </c>
      <c r="J75" s="527" t="s">
        <v>1537</v>
      </c>
      <c r="K75" s="527" t="s">
        <v>5</v>
      </c>
      <c r="L75" s="527"/>
      <c r="M75" s="482">
        <f>_xlfn.IFNA(VLOOKUP($E75,Table26[],2,FALSE),"")</f>
        <v>0</v>
      </c>
      <c r="N75" s="761">
        <f>_xlfn.IFNA(VLOOKUP($E75,Table26[],3,FALSE),"")</f>
        <v>0</v>
      </c>
      <c r="O75" s="761">
        <f>_xlfn.IFNA(VLOOKUP($E75,Table26[],4,FALSE),"")</f>
        <v>0</v>
      </c>
      <c r="P75" s="761">
        <f>_xlfn.IFNA(VLOOKUP($E75,Table26[],5,FALSE),"")</f>
        <v>0</v>
      </c>
      <c r="Q75" s="762">
        <f>_xlfn.IFNA(VLOOKUP($E75,Table26[],6,FALSE),"")</f>
        <v>0</v>
      </c>
      <c r="R75" s="448"/>
      <c r="S75" s="137"/>
    </row>
    <row r="76" spans="1:19" ht="70.95" customHeight="1" thickBot="1" x14ac:dyDescent="0.3">
      <c r="A76" s="148"/>
      <c r="B76" s="849"/>
      <c r="C76" s="437">
        <v>52</v>
      </c>
      <c r="D76" s="414">
        <v>2</v>
      </c>
      <c r="E76" s="515" t="s">
        <v>897</v>
      </c>
      <c r="F76" s="408" t="str">
        <f>_xlfn.IFNA(IF(VLOOKUP(E76,Languages!$A:$D,1,TRUE)=E76,VLOOKUP(E76,Languages!$A:$D,Summary!$C$7,TRUE),NA()),"")</f>
        <v xml:space="preserve">Verkkojen suojaus sisältää valvonnan, analyysin ja verkkoliikenteen hallinnan (esimerkiksi palomuurit, IDPS) </v>
      </c>
      <c r="G76" s="535">
        <v>64</v>
      </c>
      <c r="H76" s="407" t="s">
        <v>3277</v>
      </c>
      <c r="I76" s="407" t="s">
        <v>3122</v>
      </c>
      <c r="J76" s="527" t="s">
        <v>1537</v>
      </c>
      <c r="K76" s="527" t="s">
        <v>5</v>
      </c>
      <c r="L76" s="527"/>
      <c r="M76" s="482">
        <f>_xlfn.IFNA(VLOOKUP($E76,Table26[],2,FALSE),"")</f>
        <v>0</v>
      </c>
      <c r="N76" s="761">
        <f>_xlfn.IFNA(VLOOKUP($E76,Table26[],3,FALSE),"")</f>
        <v>0</v>
      </c>
      <c r="O76" s="761">
        <f>_xlfn.IFNA(VLOOKUP($E76,Table26[],4,FALSE),"")</f>
        <v>0</v>
      </c>
      <c r="P76" s="761">
        <f>_xlfn.IFNA(VLOOKUP($E76,Table26[],5,FALSE),"")</f>
        <v>0</v>
      </c>
      <c r="Q76" s="762">
        <f>_xlfn.IFNA(VLOOKUP($E76,Table26[],6,FALSE),"")</f>
        <v>0</v>
      </c>
      <c r="R76" s="448"/>
      <c r="S76" s="137"/>
    </row>
    <row r="77" spans="1:19" ht="70.95" customHeight="1" thickBot="1" x14ac:dyDescent="0.3">
      <c r="A77" s="148"/>
      <c r="B77" s="849"/>
      <c r="C77" s="437">
        <v>53</v>
      </c>
      <c r="D77" s="414">
        <v>2</v>
      </c>
      <c r="E77" s="515" t="s">
        <v>898</v>
      </c>
      <c r="F77" s="408" t="str">
        <f>_xlfn.IFNA(IF(VLOOKUP(E77,Languages!$A:$D,1,TRUE)=E77,VLOOKUP(E77,Languages!$A:$D,Summary!$C$7,TRUE),NA()),"")</f>
        <v>Verkkoliikennettä ja sähköpostia valvotaan, analysoidaan ja hallitaan (esimerkiksi estämällä haitallisia linkkejä tai epäilyttäviä latauksia, sähköpostin autentikointi tai IP-osoitteiden estäminen).</v>
      </c>
      <c r="G77" s="535">
        <v>64</v>
      </c>
      <c r="H77" s="407" t="s">
        <v>3277</v>
      </c>
      <c r="I77" s="407" t="s">
        <v>3122</v>
      </c>
      <c r="J77" s="527" t="s">
        <v>3832</v>
      </c>
      <c r="K77" s="527" t="s">
        <v>3913</v>
      </c>
      <c r="L77" s="527" t="e">
        <f>AVERAGE(Import_KOKU!E75,Import_KOKU!E107)</f>
        <v>#DIV/0!</v>
      </c>
      <c r="M77" s="482">
        <f>_xlfn.IFNA(VLOOKUP($E77,Table26[],2,FALSE),"")</f>
        <v>0</v>
      </c>
      <c r="N77" s="761">
        <f>_xlfn.IFNA(VLOOKUP($E77,Table26[],3,FALSE),"")</f>
        <v>0</v>
      </c>
      <c r="O77" s="761">
        <f>_xlfn.IFNA(VLOOKUP($E77,Table26[],4,FALSE),"")</f>
        <v>0</v>
      </c>
      <c r="P77" s="761">
        <f>_xlfn.IFNA(VLOOKUP($E77,Table26[],5,FALSE),"")</f>
        <v>0</v>
      </c>
      <c r="Q77" s="762">
        <f>_xlfn.IFNA(VLOOKUP($E77,Table26[],6,FALSE),"")</f>
        <v>0</v>
      </c>
      <c r="R77" s="448"/>
      <c r="S77" s="137"/>
    </row>
    <row r="78" spans="1:19" ht="70.95" customHeight="1" thickBot="1" x14ac:dyDescent="0.3">
      <c r="A78" s="148"/>
      <c r="B78" s="849"/>
      <c r="C78" s="437">
        <v>54</v>
      </c>
      <c r="D78" s="414">
        <v>3</v>
      </c>
      <c r="E78" s="515" t="s">
        <v>899</v>
      </c>
      <c r="F78" s="408" t="str">
        <f>_xlfn.IFNA(IF(VLOOKUP(E78,Languages!$A:$D,1,TRUE)=E78,VLOOKUP(E78,Languages!$A:$D,Summary!$C$7,TRUE),NA()),"")</f>
        <v>Kaikki laitteet, ohjelmistot ja tietovarannot on segmentoitu turvallisuusvyöhykkeisiin perustuen niille asetettuihin kybervaatimuksiin.</v>
      </c>
      <c r="G78" s="534">
        <v>63</v>
      </c>
      <c r="H78" s="407" t="s">
        <v>3258</v>
      </c>
      <c r="I78" s="407" t="s">
        <v>3123</v>
      </c>
      <c r="J78" s="527" t="s">
        <v>1537</v>
      </c>
      <c r="K78" s="527" t="s">
        <v>5</v>
      </c>
      <c r="L78" s="527"/>
      <c r="M78" s="482">
        <f>_xlfn.IFNA(VLOOKUP($E78,Table26[],2,FALSE),"")</f>
        <v>0</v>
      </c>
      <c r="N78" s="761">
        <f>_xlfn.IFNA(VLOOKUP($E78,Table26[],3,FALSE),"")</f>
        <v>0</v>
      </c>
      <c r="O78" s="761">
        <f>_xlfn.IFNA(VLOOKUP($E78,Table26[],4,FALSE),"")</f>
        <v>0</v>
      </c>
      <c r="P78" s="761">
        <f>_xlfn.IFNA(VLOOKUP($E78,Table26[],5,FALSE),"")</f>
        <v>0</v>
      </c>
      <c r="Q78" s="762">
        <f>_xlfn.IFNA(VLOOKUP($E78,Table26[],6,FALSE),"")</f>
        <v>0</v>
      </c>
      <c r="R78" s="448"/>
      <c r="S78" s="137"/>
    </row>
    <row r="79" spans="1:19" ht="70.95" customHeight="1" thickBot="1" x14ac:dyDescent="0.3">
      <c r="A79" s="148"/>
      <c r="B79" s="849"/>
      <c r="C79" s="437">
        <v>55</v>
      </c>
      <c r="D79" s="414">
        <v>3</v>
      </c>
      <c r="E79" s="515" t="s">
        <v>900</v>
      </c>
      <c r="F79" s="408" t="str">
        <f>_xlfn.IFNA(IF(VLOOKUP(E79,Languages!$A:$D,1,TRUE)=E79,VLOOKUP(E79,Languages!$A:$D,Summary!$C$7,TRUE),NA()),"")</f>
        <v>Verkkojen erottelu on toteutettu turvallisuuslähtöisesti siten että laitteet, ohjelmistot ja tietovarannot on segmentoitu loogisesti tai fyysisesti omiin turva-alueisiinsa, joilla on jokaisella oma todentamisensa/ autentikointi.</v>
      </c>
      <c r="G79" s="534">
        <v>63</v>
      </c>
      <c r="H79" s="407" t="s">
        <v>3258</v>
      </c>
      <c r="I79" s="407" t="s">
        <v>3123</v>
      </c>
      <c r="J79" s="527" t="s">
        <v>1537</v>
      </c>
      <c r="K79" s="527" t="s">
        <v>5</v>
      </c>
      <c r="L79" s="527"/>
      <c r="M79" s="482">
        <f>_xlfn.IFNA(VLOOKUP($E79,Table26[],2,FALSE),"")</f>
        <v>0</v>
      </c>
      <c r="N79" s="761">
        <f>_xlfn.IFNA(VLOOKUP($E79,Table26[],3,FALSE),"")</f>
        <v>0</v>
      </c>
      <c r="O79" s="761">
        <f>_xlfn.IFNA(VLOOKUP($E79,Table26[],4,FALSE),"")</f>
        <v>0</v>
      </c>
      <c r="P79" s="761">
        <f>_xlfn.IFNA(VLOOKUP($E79,Table26[],5,FALSE),"")</f>
        <v>0</v>
      </c>
      <c r="Q79" s="762">
        <f>_xlfn.IFNA(VLOOKUP($E79,Table26[],6,FALSE),"")</f>
        <v>0</v>
      </c>
      <c r="R79" s="448"/>
      <c r="S79" s="137"/>
    </row>
    <row r="80" spans="1:19" ht="70.95" customHeight="1" thickBot="1" x14ac:dyDescent="0.3">
      <c r="A80" s="148"/>
      <c r="B80" s="849"/>
      <c r="C80" s="437">
        <v>56</v>
      </c>
      <c r="D80" s="414">
        <v>3</v>
      </c>
      <c r="E80" s="515" t="s">
        <v>901</v>
      </c>
      <c r="F80" s="408" t="str">
        <f>_xlfn.IFNA(IF(VLOOKUP(E80,Languages!$A:$D,1,TRUE)=E80,VLOOKUP(E80,Languages!$A:$D,Summary!$C$7,TRUE),NA()),"")</f>
        <v>OT-verkot ovat toiminnallisesti itsenäisiä IT-verkoista siten, että OT ympäristön toimintoja voidaan pitää yllä ja jatkaa myös IT-järjestelmien vikaantuessa. [Tulkintaohje: mikäli OT-verkkoja tai vastaavia ei ole, aseteta käytäntö "täysin toteutetuksi"]</v>
      </c>
      <c r="G80" s="534">
        <v>63</v>
      </c>
      <c r="H80" s="407" t="s">
        <v>3258</v>
      </c>
      <c r="I80" s="407" t="s">
        <v>3123</v>
      </c>
      <c r="J80" s="527" t="s">
        <v>1537</v>
      </c>
      <c r="K80" s="527" t="s">
        <v>5</v>
      </c>
      <c r="L80" s="527"/>
      <c r="M80" s="482">
        <f>_xlfn.IFNA(VLOOKUP($E80,Table26[],2,FALSE),"")</f>
        <v>0</v>
      </c>
      <c r="N80" s="761">
        <f>_xlfn.IFNA(VLOOKUP($E80,Table26[],3,FALSE),"")</f>
        <v>0</v>
      </c>
      <c r="O80" s="761">
        <f>_xlfn.IFNA(VLOOKUP($E80,Table26[],4,FALSE),"")</f>
        <v>0</v>
      </c>
      <c r="P80" s="761">
        <f>_xlfn.IFNA(VLOOKUP($E80,Table26[],5,FALSE),"")</f>
        <v>0</v>
      </c>
      <c r="Q80" s="762">
        <f>_xlfn.IFNA(VLOOKUP($E80,Table26[],6,FALSE),"")</f>
        <v>0</v>
      </c>
      <c r="R80" s="448"/>
      <c r="S80" s="137"/>
    </row>
    <row r="81" spans="1:19" ht="70.95" customHeight="1" thickBot="1" x14ac:dyDescent="0.3">
      <c r="A81" s="148"/>
      <c r="B81" s="849"/>
      <c r="C81" s="437">
        <v>57</v>
      </c>
      <c r="D81" s="414">
        <v>3</v>
      </c>
      <c r="E81" s="515" t="s">
        <v>902</v>
      </c>
      <c r="F81" s="408" t="str">
        <f>_xlfn.IFNA(IF(VLOOKUP(E81,Languages!$A:$D,1,TRUE)=E81,VLOOKUP(E81,Languages!$A:$D,Summary!$C$7,TRUE),NA()),"")</f>
        <v>Laitteiden yhteyksiä verkkoon hallitaan siten, että vain luvalliset laitteet voivat muodostaa yhteyden (esimerkiksi laitetason pääsynhallinta (NAC)).</v>
      </c>
      <c r="G81" s="535">
        <v>64</v>
      </c>
      <c r="H81" s="407" t="s">
        <v>3277</v>
      </c>
      <c r="I81" s="407" t="s">
        <v>3122</v>
      </c>
      <c r="J81" s="527" t="s">
        <v>1537</v>
      </c>
      <c r="K81" s="527" t="s">
        <v>5</v>
      </c>
      <c r="L81" s="527"/>
      <c r="M81" s="482">
        <f>_xlfn.IFNA(VLOOKUP($E81,Table26[],2,FALSE),"")</f>
        <v>0</v>
      </c>
      <c r="N81" s="761">
        <f>_xlfn.IFNA(VLOOKUP($E81,Table26[],3,FALSE),"")</f>
        <v>0</v>
      </c>
      <c r="O81" s="761">
        <f>_xlfn.IFNA(VLOOKUP($E81,Table26[],4,FALSE),"")</f>
        <v>0</v>
      </c>
      <c r="P81" s="761">
        <f>_xlfn.IFNA(VLOOKUP($E81,Table26[],5,FALSE),"")</f>
        <v>0</v>
      </c>
      <c r="Q81" s="762">
        <f>_xlfn.IFNA(VLOOKUP($E81,Table26[],6,FALSE),"")</f>
        <v>0</v>
      </c>
      <c r="R81" s="448"/>
      <c r="S81" s="137"/>
    </row>
    <row r="82" spans="1:19" ht="70.95" customHeight="1" thickBot="1" x14ac:dyDescent="0.3">
      <c r="A82" s="148"/>
      <c r="B82" s="849"/>
      <c r="C82" s="437">
        <v>58</v>
      </c>
      <c r="D82" s="414">
        <v>3</v>
      </c>
      <c r="E82" s="515" t="s">
        <v>903</v>
      </c>
      <c r="F82" s="408" t="str">
        <f>_xlfn.IFNA(IF(VLOOKUP(E82,Languages!$A:$D,1,TRUE)=E82,VLOOKUP(E82,Languages!$A:$D,Summary!$C$7,TRUE),NA()),"")</f>
        <v>Kyberarkkitehtuuri mahdollistaa saastuneiden laitteiden, ohjelmistojen ja tietovarantojen erottamisen muista.</v>
      </c>
      <c r="G82" s="534">
        <v>63</v>
      </c>
      <c r="H82" s="407" t="s">
        <v>3258</v>
      </c>
      <c r="I82" s="407" t="s">
        <v>3123</v>
      </c>
      <c r="J82" s="527" t="s">
        <v>1537</v>
      </c>
      <c r="K82" s="527" t="s">
        <v>5</v>
      </c>
      <c r="L82" s="527"/>
      <c r="M82" s="482">
        <f>_xlfn.IFNA(VLOOKUP($E82,Table26[],2,FALSE),"")</f>
        <v>0</v>
      </c>
      <c r="N82" s="761">
        <f>_xlfn.IFNA(VLOOKUP($E82,Table26[],3,FALSE),"")</f>
        <v>0</v>
      </c>
      <c r="O82" s="761">
        <f>_xlfn.IFNA(VLOOKUP($E82,Table26[],4,FALSE),"")</f>
        <v>0</v>
      </c>
      <c r="P82" s="761">
        <f>_xlfn.IFNA(VLOOKUP($E82,Table26[],5,FALSE),"")</f>
        <v>0</v>
      </c>
      <c r="Q82" s="762">
        <f>_xlfn.IFNA(VLOOKUP($E82,Table26[],6,FALSE),"")</f>
        <v>0</v>
      </c>
      <c r="R82" s="448"/>
      <c r="S82" s="137"/>
    </row>
    <row r="83" spans="1:19" ht="70.95" customHeight="1" thickBot="1" x14ac:dyDescent="0.3">
      <c r="A83" s="148"/>
      <c r="B83" s="849"/>
      <c r="C83" s="437">
        <v>59</v>
      </c>
      <c r="D83" s="414">
        <v>1</v>
      </c>
      <c r="E83" s="515" t="s">
        <v>255</v>
      </c>
      <c r="F83" s="408" t="str">
        <f>_xlfn.IFNA(IF(VLOOKUP(E83,Languages!$A:$D,1,TRUE)=E83,VLOOKUP(E83,Languages!$A:$D,Summary!$C$7,TRUE),NA()),"")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G83" s="536">
        <v>65</v>
      </c>
      <c r="H83" s="407" t="s">
        <v>3278</v>
      </c>
      <c r="I83" s="407" t="s">
        <v>3124</v>
      </c>
      <c r="J83" s="527" t="s">
        <v>1537</v>
      </c>
      <c r="K83" s="527" t="s">
        <v>5</v>
      </c>
      <c r="L83" s="527"/>
      <c r="M83" s="482">
        <f>_xlfn.IFNA(VLOOKUP($E83,Table26[],2,FALSE),"")</f>
        <v>0</v>
      </c>
      <c r="N83" s="761">
        <f>_xlfn.IFNA(VLOOKUP($E83,Table26[],3,FALSE),"")</f>
        <v>0</v>
      </c>
      <c r="O83" s="761">
        <f>_xlfn.IFNA(VLOOKUP($E83,Table26[],4,FALSE),"")</f>
        <v>0</v>
      </c>
      <c r="P83" s="761">
        <f>_xlfn.IFNA(VLOOKUP($E83,Table26[],5,FALSE),"")</f>
        <v>0</v>
      </c>
      <c r="Q83" s="762">
        <f>_xlfn.IFNA(VLOOKUP($E83,Table26[],6,FALSE),"")</f>
        <v>0</v>
      </c>
      <c r="R83" s="448"/>
      <c r="S83" s="137"/>
    </row>
    <row r="84" spans="1:19" ht="70.95" customHeight="1" thickBot="1" x14ac:dyDescent="0.3">
      <c r="A84" s="148"/>
      <c r="B84" s="849"/>
      <c r="C84" s="437">
        <v>60</v>
      </c>
      <c r="D84" s="414">
        <v>1</v>
      </c>
      <c r="E84" s="515" t="s">
        <v>256</v>
      </c>
      <c r="F84" s="408" t="str">
        <f>_xlfn.IFNA(IF(VLOOKUP(E84,Languages!$A:$D,1,TRUE)=E84,VLOOKUP(E84,Languages!$A:$D,Summary!$C$7,TRUE),NA()),"")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G84" s="536">
        <v>65</v>
      </c>
      <c r="H84" s="407" t="s">
        <v>3278</v>
      </c>
      <c r="I84" s="407" t="s">
        <v>3124</v>
      </c>
      <c r="J84" s="527" t="s">
        <v>1537</v>
      </c>
      <c r="K84" s="527" t="s">
        <v>5</v>
      </c>
      <c r="L84" s="527"/>
      <c r="M84" s="482">
        <f>_xlfn.IFNA(VLOOKUP($E84,Table26[],2,FALSE),"")</f>
        <v>0</v>
      </c>
      <c r="N84" s="761">
        <f>_xlfn.IFNA(VLOOKUP($E84,Table26[],3,FALSE),"")</f>
        <v>0</v>
      </c>
      <c r="O84" s="761">
        <f>_xlfn.IFNA(VLOOKUP($E84,Table26[],4,FALSE),"")</f>
        <v>0</v>
      </c>
      <c r="P84" s="761">
        <f>_xlfn.IFNA(VLOOKUP($E84,Table26[],5,FALSE),"")</f>
        <v>0</v>
      </c>
      <c r="Q84" s="762">
        <f>_xlfn.IFNA(VLOOKUP($E84,Table26[],6,FALSE),"")</f>
        <v>0</v>
      </c>
      <c r="R84" s="448"/>
      <c r="S84" s="137"/>
    </row>
    <row r="85" spans="1:19" ht="70.95" customHeight="1" thickBot="1" x14ac:dyDescent="0.3">
      <c r="A85" s="148"/>
      <c r="B85" s="849"/>
      <c r="C85" s="437">
        <v>61</v>
      </c>
      <c r="D85" s="414">
        <v>2</v>
      </c>
      <c r="E85" s="515" t="s">
        <v>257</v>
      </c>
      <c r="F85" s="408" t="str">
        <f>_xlfn.IFNA(IF(VLOOKUP(E85,Languages!$A:$D,1,TRUE)=E85,VLOOKUP(E85,Languages!$A:$D,Summary!$C$7,TRUE),NA()),"")</f>
        <v>Pienimmän käyttöoikeuden periaate on pantu täytäntöön (esimerkiksi rajoittamalla hallinta- tai ylläpitotunnusten oikeuksia).</v>
      </c>
      <c r="G85" s="536">
        <v>65</v>
      </c>
      <c r="H85" s="407" t="s">
        <v>3278</v>
      </c>
      <c r="I85" s="407" t="s">
        <v>3124</v>
      </c>
      <c r="J85" s="527" t="s">
        <v>1537</v>
      </c>
      <c r="K85" s="527" t="s">
        <v>5</v>
      </c>
      <c r="L85" s="527"/>
      <c r="M85" s="482">
        <f>_xlfn.IFNA(VLOOKUP($E85,Table26[],2,FALSE),"")</f>
        <v>0</v>
      </c>
      <c r="N85" s="761">
        <f>_xlfn.IFNA(VLOOKUP($E85,Table26[],3,FALSE),"")</f>
        <v>0</v>
      </c>
      <c r="O85" s="761">
        <f>_xlfn.IFNA(VLOOKUP($E85,Table26[],4,FALSE),"")</f>
        <v>0</v>
      </c>
      <c r="P85" s="761">
        <f>_xlfn.IFNA(VLOOKUP($E85,Table26[],5,FALSE),"")</f>
        <v>0</v>
      </c>
      <c r="Q85" s="762">
        <f>_xlfn.IFNA(VLOOKUP($E85,Table26[],6,FALSE),"")</f>
        <v>0</v>
      </c>
      <c r="R85" s="448"/>
      <c r="S85" s="137"/>
    </row>
    <row r="86" spans="1:19" ht="70.95" customHeight="1" thickBot="1" x14ac:dyDescent="0.3">
      <c r="A86" s="148"/>
      <c r="B86" s="849"/>
      <c r="C86" s="437">
        <v>62</v>
      </c>
      <c r="D86" s="414">
        <v>2</v>
      </c>
      <c r="E86" s="515" t="s">
        <v>258</v>
      </c>
      <c r="F86" s="408" t="str">
        <f>_xlfn.IFNA(IF(VLOOKUP(E86,Languages!$A:$D,1,TRUE)=E86,VLOOKUP(E86,Languages!$A:$D,Summary!$C$7,TRUE),NA()),"")</f>
        <v>Pienimmän toiminnallisuuden periaate on pantu täytäntöön (esim. rajoittamalla käytettäviä palveluita, ohjelmia, portteja tai liitettäviä laitteita).</v>
      </c>
      <c r="G86" s="536">
        <v>65</v>
      </c>
      <c r="H86" s="407" t="s">
        <v>3278</v>
      </c>
      <c r="I86" s="407" t="s">
        <v>3124</v>
      </c>
      <c r="J86" s="527" t="s">
        <v>1537</v>
      </c>
      <c r="K86" s="527" t="s">
        <v>5</v>
      </c>
      <c r="L86" s="527"/>
      <c r="M86" s="482">
        <f>_xlfn.IFNA(VLOOKUP($E86,Table26[],2,FALSE),"")</f>
        <v>0</v>
      </c>
      <c r="N86" s="761">
        <f>_xlfn.IFNA(VLOOKUP($E86,Table26[],3,FALSE),"")</f>
        <v>0</v>
      </c>
      <c r="O86" s="761">
        <f>_xlfn.IFNA(VLOOKUP($E86,Table26[],4,FALSE),"")</f>
        <v>0</v>
      </c>
      <c r="P86" s="761">
        <f>_xlfn.IFNA(VLOOKUP($E86,Table26[],5,FALSE),"")</f>
        <v>0</v>
      </c>
      <c r="Q86" s="762">
        <f>_xlfn.IFNA(VLOOKUP($E86,Table26[],6,FALSE),"")</f>
        <v>0</v>
      </c>
      <c r="R86" s="448"/>
      <c r="S86" s="137"/>
    </row>
    <row r="87" spans="1:19" ht="70.95" customHeight="1" thickBot="1" x14ac:dyDescent="0.3">
      <c r="A87" s="148"/>
      <c r="B87" s="849"/>
      <c r="C87" s="437">
        <v>63</v>
      </c>
      <c r="D87" s="414">
        <v>2</v>
      </c>
      <c r="E87" s="515" t="s">
        <v>904</v>
      </c>
      <c r="F87" s="408" t="str">
        <f>_xlfn.IFNA(IF(VLOOKUP(E87,Languages!$A:$D,1,TRUE)=E87,VLOOKUP(E87,Languages!$A:$D,Summary!$C$7,TRUE),NA()),"")</f>
        <v xml:space="preserve">Turvallisia konfiguraatiota on määritelty ja niitä ylläpidetään sekä käytetään osana laitteiden, ohjelmistojen ja tietovarantojen käyttöönottoprosessia, mikäli tehtävissä / toteutettavissa. </v>
      </c>
      <c r="G87" s="537">
        <v>66</v>
      </c>
      <c r="H87" s="407" t="s">
        <v>3280</v>
      </c>
      <c r="I87" s="407" t="s">
        <v>3125</v>
      </c>
      <c r="J87" s="527" t="s">
        <v>1537</v>
      </c>
      <c r="K87" s="527" t="s">
        <v>5</v>
      </c>
      <c r="L87" s="527"/>
      <c r="M87" s="482">
        <f>_xlfn.IFNA(VLOOKUP($E87,Table26[],2,FALSE),"")</f>
        <v>0</v>
      </c>
      <c r="N87" s="761">
        <f>_xlfn.IFNA(VLOOKUP($E87,Table26[],3,FALSE),"")</f>
        <v>0</v>
      </c>
      <c r="O87" s="761">
        <f>_xlfn.IFNA(VLOOKUP($E87,Table26[],4,FALSE),"")</f>
        <v>0</v>
      </c>
      <c r="P87" s="761">
        <f>_xlfn.IFNA(VLOOKUP($E87,Table26[],5,FALSE),"")</f>
        <v>0</v>
      </c>
      <c r="Q87" s="762">
        <f>_xlfn.IFNA(VLOOKUP($E87,Table26[],6,FALSE),"")</f>
        <v>0</v>
      </c>
      <c r="R87" s="448"/>
      <c r="S87" s="137"/>
    </row>
    <row r="88" spans="1:19" ht="70.95" customHeight="1" thickBot="1" x14ac:dyDescent="0.3">
      <c r="A88" s="148"/>
      <c r="B88" s="849"/>
      <c r="C88" s="437">
        <v>64</v>
      </c>
      <c r="D88" s="414">
        <v>2</v>
      </c>
      <c r="E88" s="515" t="s">
        <v>905</v>
      </c>
      <c r="F88" s="408" t="str">
        <f>_xlfn.IFNA(IF(VLOOKUP(E88,Languages!$A:$D,1,TRUE)=E88,VLOOKUP(E88,Languages!$A:$D,Summary!$C$7,TRUE),NA()),"")</f>
        <v>Tietoturvaohjelmistot vaaditaan soveltuvin osin osana laitteiden konfiguraatiota (esimerkiksi päätelaitteen turva- ja havainnointiratkaisut tai päätelaitekohtaiset palomuuriratkaisut).</v>
      </c>
      <c r="G88" s="537">
        <v>66</v>
      </c>
      <c r="H88" s="407" t="s">
        <v>3280</v>
      </c>
      <c r="I88" s="407" t="s">
        <v>3125</v>
      </c>
      <c r="J88" s="527" t="s">
        <v>3833</v>
      </c>
      <c r="K88" s="527" t="s">
        <v>3914</v>
      </c>
      <c r="L88" s="527">
        <f>_xlfn.IFNA(VLOOKUP(J88,Import_KOKU!B:E,4,FALSE),"puuttuu")</f>
        <v>0</v>
      </c>
      <c r="M88" s="482">
        <f>_xlfn.IFNA(VLOOKUP($E88,Table26[],2,FALSE),"")</f>
        <v>0</v>
      </c>
      <c r="N88" s="761">
        <f>_xlfn.IFNA(VLOOKUP($E88,Table26[],3,FALSE),"")</f>
        <v>0</v>
      </c>
      <c r="O88" s="761">
        <f>_xlfn.IFNA(VLOOKUP($E88,Table26[],4,FALSE),"")</f>
        <v>0</v>
      </c>
      <c r="P88" s="761">
        <f>_xlfn.IFNA(VLOOKUP($E88,Table26[],5,FALSE),"")</f>
        <v>0</v>
      </c>
      <c r="Q88" s="762">
        <f>_xlfn.IFNA(VLOOKUP($E88,Table26[],6,FALSE),"")</f>
        <v>0</v>
      </c>
      <c r="R88" s="448"/>
      <c r="S88" s="137"/>
    </row>
    <row r="89" spans="1:19" ht="70.95" customHeight="1" thickBot="1" x14ac:dyDescent="0.3">
      <c r="A89" s="148"/>
      <c r="B89" s="849"/>
      <c r="C89" s="437">
        <v>65</v>
      </c>
      <c r="D89" s="414">
        <v>2</v>
      </c>
      <c r="E89" s="515" t="s">
        <v>906</v>
      </c>
      <c r="F89" s="408" t="str">
        <f>_xlfn.IFNA(IF(VLOOKUP(E89,Languages!$A:$D,1,TRUE)=E89,VLOOKUP(E89,Languages!$A:$D,Summary!$C$7,TRUE),NA()),"")</f>
        <v>Siirrettäviä ja irrotettavia muistilaitteita valvotaan (esimerkiksi rajoittamalla USB-laitteiden tai ulkoisten levyjen käyttöä).</v>
      </c>
      <c r="G89" s="483" t="s">
        <v>1537</v>
      </c>
      <c r="H89" s="407"/>
      <c r="I89" s="407" t="s">
        <v>1537</v>
      </c>
      <c r="J89" s="527" t="s">
        <v>1537</v>
      </c>
      <c r="K89" s="527" t="s">
        <v>5</v>
      </c>
      <c r="L89" s="527"/>
      <c r="M89" s="482">
        <f>_xlfn.IFNA(VLOOKUP($E89,Table26[],2,FALSE),"")</f>
        <v>0</v>
      </c>
      <c r="N89" s="761">
        <f>_xlfn.IFNA(VLOOKUP($E89,Table26[],3,FALSE),"")</f>
        <v>0</v>
      </c>
      <c r="O89" s="761">
        <f>_xlfn.IFNA(VLOOKUP($E89,Table26[],4,FALSE),"")</f>
        <v>0</v>
      </c>
      <c r="P89" s="761">
        <f>_xlfn.IFNA(VLOOKUP($E89,Table26[],5,FALSE),"")</f>
        <v>0</v>
      </c>
      <c r="Q89" s="762">
        <f>_xlfn.IFNA(VLOOKUP($E89,Table26[],6,FALSE),"")</f>
        <v>0</v>
      </c>
      <c r="R89" s="448"/>
      <c r="S89" s="137"/>
    </row>
    <row r="90" spans="1:19" ht="70.95" customHeight="1" thickBot="1" x14ac:dyDescent="0.3">
      <c r="A90" s="148"/>
      <c r="B90" s="849"/>
      <c r="C90" s="437">
        <v>66</v>
      </c>
      <c r="D90" s="414">
        <v>2</v>
      </c>
      <c r="E90" s="515" t="s">
        <v>907</v>
      </c>
      <c r="F90" s="408" t="str">
        <f>_xlfn.IFNA(IF(VLOOKUP(E90,Languages!$A:$D,1,TRUE)=E90,VLOOKUP(E90,Languages!$A:$D,Summary!$C$7,TRUE),NA()),"")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G90" s="536">
        <v>65</v>
      </c>
      <c r="H90" s="407" t="s">
        <v>3278</v>
      </c>
      <c r="I90" s="407" t="s">
        <v>3124</v>
      </c>
      <c r="J90" s="527" t="s">
        <v>3831</v>
      </c>
      <c r="K90" s="527" t="s">
        <v>3912</v>
      </c>
      <c r="L90" s="527">
        <f>_xlfn.IFNA(VLOOKUP(J90,Import_KOKU!B:E,4,FALSE),"puuttuu")</f>
        <v>0</v>
      </c>
      <c r="M90" s="482">
        <f>_xlfn.IFNA(VLOOKUP($E90,Table26[],2,FALSE),"")</f>
        <v>0</v>
      </c>
      <c r="N90" s="761">
        <f>_xlfn.IFNA(VLOOKUP($E90,Table26[],3,FALSE),"")</f>
        <v>0</v>
      </c>
      <c r="O90" s="761">
        <f>_xlfn.IFNA(VLOOKUP($E90,Table26[],4,FALSE),"")</f>
        <v>0</v>
      </c>
      <c r="P90" s="761">
        <f>_xlfn.IFNA(VLOOKUP($E90,Table26[],5,FALSE),"")</f>
        <v>0</v>
      </c>
      <c r="Q90" s="762">
        <f>_xlfn.IFNA(VLOOKUP($E90,Table26[],6,FALSE),"")</f>
        <v>0</v>
      </c>
      <c r="R90" s="448"/>
      <c r="S90" s="137"/>
    </row>
    <row r="91" spans="1:19" ht="70.95" customHeight="1" thickBot="1" x14ac:dyDescent="0.3">
      <c r="A91" s="148"/>
      <c r="B91" s="849"/>
      <c r="C91" s="437">
        <v>67</v>
      </c>
      <c r="D91" s="414">
        <v>2</v>
      </c>
      <c r="E91" s="515" t="s">
        <v>908</v>
      </c>
      <c r="F91" s="408" t="str">
        <f>_xlfn.IFNA(IF(VLOOKUP(E91,Languages!$A:$D,1,TRUE)=E91,VLOOKUP(E91,Languages!$A:$D,Summary!$C$7,TRUE),NA()),"")</f>
        <v xml:space="preserve">Ylläpidon ja kapasiteetinhallinnan toimenpiteitä tehdään kaikille toiminnon laitteille, ohjelmistoille ja tietovarannoille. (omaisuuserät, assets) </v>
      </c>
      <c r="G91" s="483" t="s">
        <v>1537</v>
      </c>
      <c r="H91" s="407"/>
      <c r="I91" s="407" t="s">
        <v>1537</v>
      </c>
      <c r="J91" s="527" t="s">
        <v>1537</v>
      </c>
      <c r="K91" s="527" t="s">
        <v>5</v>
      </c>
      <c r="L91" s="527"/>
      <c r="M91" s="482">
        <f>_xlfn.IFNA(VLOOKUP($E91,Table26[],2,FALSE),"")</f>
        <v>0</v>
      </c>
      <c r="N91" s="761">
        <f>_xlfn.IFNA(VLOOKUP($E91,Table26[],3,FALSE),"")</f>
        <v>0</v>
      </c>
      <c r="O91" s="761">
        <f>_xlfn.IFNA(VLOOKUP($E91,Table26[],4,FALSE),"")</f>
        <v>0</v>
      </c>
      <c r="P91" s="761">
        <f>_xlfn.IFNA(VLOOKUP($E91,Table26[],5,FALSE),"")</f>
        <v>0</v>
      </c>
      <c r="Q91" s="762">
        <f>_xlfn.IFNA(VLOOKUP($E91,Table26[],6,FALSE),"")</f>
        <v>0</v>
      </c>
      <c r="R91" s="448"/>
      <c r="S91" s="137"/>
    </row>
    <row r="92" spans="1:19" ht="70.95" customHeight="1" thickBot="1" x14ac:dyDescent="0.3">
      <c r="A92" s="148"/>
      <c r="B92" s="849"/>
      <c r="C92" s="437">
        <v>68</v>
      </c>
      <c r="D92" s="414">
        <v>2</v>
      </c>
      <c r="E92" s="515" t="s">
        <v>909</v>
      </c>
      <c r="F92" s="408" t="str">
        <f>_xlfn.IFNA(IF(VLOOKUP(E92,Languages!$A:$D,1,TRUE)=E92,VLOOKUP(E92,Languages!$A:$D,Summary!$C$7,TRUE),NA()),"")</f>
        <v>Toiminnon laitteiden, ohjelmistojen ja tietovarantojen toimintaa suojataan valvomalla / hallitsemalla myös fyysistä toimintaympäristöä.</v>
      </c>
      <c r="G92" s="483" t="s">
        <v>1537</v>
      </c>
      <c r="H92" s="407"/>
      <c r="I92" s="407" t="s">
        <v>1537</v>
      </c>
      <c r="J92" s="527" t="s">
        <v>3834</v>
      </c>
      <c r="K92" s="527" t="s">
        <v>3915</v>
      </c>
      <c r="L92" s="527">
        <f>_xlfn.IFNA(VLOOKUP(J92,Import_KOKU!B:E,4,FALSE),"puuttuu")</f>
        <v>0</v>
      </c>
      <c r="M92" s="482">
        <f>_xlfn.IFNA(VLOOKUP($E92,Table26[],2,FALSE),"")</f>
        <v>0</v>
      </c>
      <c r="N92" s="761">
        <f>_xlfn.IFNA(VLOOKUP($E92,Table26[],3,FALSE),"")</f>
        <v>0</v>
      </c>
      <c r="O92" s="761">
        <f>_xlfn.IFNA(VLOOKUP($E92,Table26[],4,FALSE),"")</f>
        <v>0</v>
      </c>
      <c r="P92" s="761">
        <f>_xlfn.IFNA(VLOOKUP($E92,Table26[],5,FALSE),"")</f>
        <v>0</v>
      </c>
      <c r="Q92" s="762">
        <f>_xlfn.IFNA(VLOOKUP($E92,Table26[],6,FALSE),"")</f>
        <v>0</v>
      </c>
      <c r="R92" s="448"/>
      <c r="S92" s="137"/>
    </row>
    <row r="93" spans="1:19" ht="70.95" customHeight="1" thickBot="1" x14ac:dyDescent="0.3">
      <c r="A93" s="148"/>
      <c r="B93" s="849"/>
      <c r="C93" s="437">
        <v>69</v>
      </c>
      <c r="D93" s="414">
        <v>2</v>
      </c>
      <c r="E93" s="515" t="s">
        <v>2264</v>
      </c>
      <c r="F93" s="408" t="str">
        <f>_xlfn.IFNA(IF(VLOOKUP(E93,Languages!$A:$D,1,TRUE)=E93,VLOOKUP(E93,Languages!$A:$D,Summary!$C$7,TRUE),NA()),"")</f>
        <v>Korkean prioriteetin laitteille, ohjelmistoille ja tietovarannoille asetetaan tarkempia kyberturvallisuuskontrolleja / hallintakeinoja.</v>
      </c>
      <c r="G93" s="536">
        <v>65</v>
      </c>
      <c r="H93" s="407" t="s">
        <v>3278</v>
      </c>
      <c r="I93" s="407" t="s">
        <v>3124</v>
      </c>
      <c r="J93" s="527" t="s">
        <v>1537</v>
      </c>
      <c r="K93" s="527" t="s">
        <v>5</v>
      </c>
      <c r="L93" s="527"/>
      <c r="M93" s="482">
        <f>_xlfn.IFNA(VLOOKUP($E93,Table26[],2,FALSE),"")</f>
        <v>0</v>
      </c>
      <c r="N93" s="761">
        <f>_xlfn.IFNA(VLOOKUP($E93,Table26[],3,FALSE),"")</f>
        <v>0</v>
      </c>
      <c r="O93" s="761">
        <f>_xlfn.IFNA(VLOOKUP($E93,Table26[],4,FALSE),"")</f>
        <v>0</v>
      </c>
      <c r="P93" s="761">
        <f>_xlfn.IFNA(VLOOKUP($E93,Table26[],5,FALSE),"")</f>
        <v>0</v>
      </c>
      <c r="Q93" s="762">
        <f>_xlfn.IFNA(VLOOKUP($E93,Table26[],6,FALSE),"")</f>
        <v>0</v>
      </c>
      <c r="R93" s="448"/>
      <c r="S93" s="137"/>
    </row>
    <row r="94" spans="1:19" ht="70.95" customHeight="1" thickBot="1" x14ac:dyDescent="0.3">
      <c r="A94" s="148"/>
      <c r="B94" s="849"/>
      <c r="C94" s="437">
        <v>70</v>
      </c>
      <c r="D94" s="414">
        <v>3</v>
      </c>
      <c r="E94" s="515" t="s">
        <v>2265</v>
      </c>
      <c r="F94" s="408" t="str">
        <f>_xlfn.IFNA(IF(VLOOKUP(E94,Languages!$A:$D,1,TRUE)=E94,VLOOKUP(E94,Languages!$A:$D,Summary!$C$7,TRUE),NA()),"")</f>
        <v>Laiteohjelmistojen (firmware) konfiguraatioita ja muutoksia hallitaan koko laitteen eliniän ajan.</v>
      </c>
      <c r="G94" s="537">
        <v>66</v>
      </c>
      <c r="H94" s="407" t="s">
        <v>3280</v>
      </c>
      <c r="I94" s="407" t="s">
        <v>3125</v>
      </c>
      <c r="J94" s="527" t="s">
        <v>1537</v>
      </c>
      <c r="K94" s="527" t="s">
        <v>5</v>
      </c>
      <c r="L94" s="527"/>
      <c r="M94" s="482">
        <f>_xlfn.IFNA(VLOOKUP($E94,Table26[],2,FALSE),"")</f>
        <v>0</v>
      </c>
      <c r="N94" s="761">
        <f>_xlfn.IFNA(VLOOKUP($E94,Table26[],3,FALSE),"")</f>
        <v>0</v>
      </c>
      <c r="O94" s="761">
        <f>_xlfn.IFNA(VLOOKUP($E94,Table26[],4,FALSE),"")</f>
        <v>0</v>
      </c>
      <c r="P94" s="761">
        <f>_xlfn.IFNA(VLOOKUP($E94,Table26[],5,FALSE),"")</f>
        <v>0</v>
      </c>
      <c r="Q94" s="762">
        <f>_xlfn.IFNA(VLOOKUP($E94,Table26[],6,FALSE),"")</f>
        <v>0</v>
      </c>
      <c r="R94" s="448"/>
      <c r="S94" s="137"/>
    </row>
    <row r="95" spans="1:19" ht="70.95" customHeight="1" thickBot="1" x14ac:dyDescent="0.3">
      <c r="A95" s="148"/>
      <c r="B95" s="849"/>
      <c r="C95" s="437">
        <v>71</v>
      </c>
      <c r="D95" s="414">
        <v>3</v>
      </c>
      <c r="E95" s="515" t="s">
        <v>2266</v>
      </c>
      <c r="F95" s="408" t="str">
        <f>_xlfn.IFNA(IF(VLOOKUP(E95,Languages!$A:$D,1,TRUE)=E95,VLOOKUP(E95,Languages!$A:$D,Summary!$C$7,TRUE),NA()),"")</f>
        <v>Suojausmekanismeja / kontrolleja (esimerkiksi sallitut / estolistat, suojaavat asetukset) on käytössä estämään valtuuttamattoman / luvattoman koodin suorittaminen.</v>
      </c>
      <c r="G95" s="483" t="s">
        <v>1537</v>
      </c>
      <c r="H95" s="407"/>
      <c r="I95" s="407" t="s">
        <v>1537</v>
      </c>
      <c r="J95" s="527" t="s">
        <v>1537</v>
      </c>
      <c r="K95" s="527" t="s">
        <v>5</v>
      </c>
      <c r="L95" s="527"/>
      <c r="M95" s="482">
        <f>_xlfn.IFNA(VLOOKUP($E95,Table26[],2,FALSE),"")</f>
        <v>0</v>
      </c>
      <c r="N95" s="761">
        <f>_xlfn.IFNA(VLOOKUP($E95,Table26[],3,FALSE),"")</f>
        <v>0</v>
      </c>
      <c r="O95" s="761">
        <f>_xlfn.IFNA(VLOOKUP($E95,Table26[],4,FALSE),"")</f>
        <v>0</v>
      </c>
      <c r="P95" s="761">
        <f>_xlfn.IFNA(VLOOKUP($E95,Table26[],5,FALSE),"")</f>
        <v>0</v>
      </c>
      <c r="Q95" s="762">
        <f>_xlfn.IFNA(VLOOKUP($E95,Table26[],6,FALSE),"")</f>
        <v>0</v>
      </c>
      <c r="R95" s="448"/>
      <c r="S95" s="137"/>
    </row>
    <row r="96" spans="1:19" ht="70.95" customHeight="1" thickBot="1" x14ac:dyDescent="0.3">
      <c r="A96" s="148"/>
      <c r="B96" s="849"/>
      <c r="C96" s="437">
        <v>72</v>
      </c>
      <c r="D96" s="414">
        <v>2</v>
      </c>
      <c r="E96" s="515" t="s">
        <v>259</v>
      </c>
      <c r="F96" s="408" t="str">
        <f>_xlfn.IFNA(IF(VLOOKUP(E96,Languages!$A:$D,1,TRUE)=E96,VLOOKUP(E96,Languages!$A:$D,Summary!$C$7,TRUE),NA()),"")</f>
        <v>Sisäisesti kehitettävät ohjelmistot ja sovellukset, jotka on tarkoitettu otettavaksi käyttöön korkean prioriteetin laitteissa tai ohjelmistoissa [kts. ASSET-1c], kehitetään noudattaen turvallisen sovelluskehityksen periaatteita.</v>
      </c>
      <c r="G96" s="538">
        <v>67</v>
      </c>
      <c r="H96" s="407" t="s">
        <v>3242</v>
      </c>
      <c r="I96" s="407" t="s">
        <v>3126</v>
      </c>
      <c r="J96" s="527" t="s">
        <v>1537</v>
      </c>
      <c r="K96" s="527" t="s">
        <v>5</v>
      </c>
      <c r="L96" s="527"/>
      <c r="M96" s="482">
        <f>_xlfn.IFNA(VLOOKUP($E96,Table26[],2,FALSE),"")</f>
        <v>0</v>
      </c>
      <c r="N96" s="761">
        <f>_xlfn.IFNA(VLOOKUP($E96,Table26[],3,FALSE),"")</f>
        <v>0</v>
      </c>
      <c r="O96" s="761">
        <f>_xlfn.IFNA(VLOOKUP($E96,Table26[],4,FALSE),"")</f>
        <v>0</v>
      </c>
      <c r="P96" s="761">
        <f>_xlfn.IFNA(VLOOKUP($E96,Table26[],5,FALSE),"")</f>
        <v>0</v>
      </c>
      <c r="Q96" s="762">
        <f>_xlfn.IFNA(VLOOKUP($E96,Table26[],6,FALSE),"")</f>
        <v>0</v>
      </c>
      <c r="R96" s="448"/>
      <c r="S96" s="137"/>
    </row>
    <row r="97" spans="1:19" ht="70.95" customHeight="1" thickBot="1" x14ac:dyDescent="0.3">
      <c r="A97" s="148"/>
      <c r="B97" s="849"/>
      <c r="C97" s="437">
        <v>73</v>
      </c>
      <c r="D97" s="414">
        <v>2</v>
      </c>
      <c r="E97" s="515" t="s">
        <v>260</v>
      </c>
      <c r="F97" s="408" t="str">
        <f>_xlfn.IFNA(IF(VLOOKUP(E97,Languages!$A:$D,1,TRUE)=E97,VLOOKUP(E97,Languages!$A:$D,Summary!$C$7,TRUE),NA()),"")</f>
        <v>Korkean prioriteetin laitteisiin tai ohjelmistoihin [kts. ASSET-1c] tehtävien ohjelmisto- ja sovellushankintojen valinnassa huomioidaan, miten toimittaja noudattaa turvallisen sovelluskehityksen periaatteita.</v>
      </c>
      <c r="G97" s="539">
        <v>68</v>
      </c>
      <c r="H97" s="407" t="s">
        <v>3281</v>
      </c>
      <c r="I97" s="407" t="s">
        <v>3127</v>
      </c>
      <c r="J97" s="527" t="s">
        <v>1537</v>
      </c>
      <c r="K97" s="527" t="s">
        <v>5</v>
      </c>
      <c r="L97" s="527"/>
      <c r="M97" s="482">
        <f>_xlfn.IFNA(VLOOKUP($E97,Table26[],2,FALSE),"")</f>
        <v>0</v>
      </c>
      <c r="N97" s="761">
        <f>_xlfn.IFNA(VLOOKUP($E97,Table26[],3,FALSE),"")</f>
        <v>0</v>
      </c>
      <c r="O97" s="761">
        <f>_xlfn.IFNA(VLOOKUP($E97,Table26[],4,FALSE),"")</f>
        <v>0</v>
      </c>
      <c r="P97" s="761">
        <f>_xlfn.IFNA(VLOOKUP($E97,Table26[],5,FALSE),"")</f>
        <v>0</v>
      </c>
      <c r="Q97" s="762">
        <f>_xlfn.IFNA(VLOOKUP($E97,Table26[],6,FALSE),"")</f>
        <v>0</v>
      </c>
      <c r="R97" s="448"/>
      <c r="S97" s="137"/>
    </row>
    <row r="98" spans="1:19" ht="70.95" customHeight="1" thickBot="1" x14ac:dyDescent="0.3">
      <c r="A98" s="148"/>
      <c r="B98" s="849"/>
      <c r="C98" s="437">
        <v>74</v>
      </c>
      <c r="D98" s="414">
        <v>2</v>
      </c>
      <c r="E98" s="515" t="s">
        <v>261</v>
      </c>
      <c r="F98" s="408" t="str">
        <f>_xlfn.IFNA(IF(VLOOKUP(E98,Languages!$A:$D,1,TRUE)=E98,VLOOKUP(E98,Languages!$A:$D,Summary!$C$7,TRUE),NA()),"")</f>
        <v>Ohjelmistojen ja sovellusten käyttöönottoprosessissa edellytetään turvallisia ohjelmistokonfiguraatioita (sekä sisäisesti kehitettyjen että hankittujen ohjelmistojen osalta)</v>
      </c>
      <c r="G98" s="483" t="s">
        <v>1537</v>
      </c>
      <c r="H98" s="407"/>
      <c r="I98" s="407" t="s">
        <v>1537</v>
      </c>
      <c r="J98" s="527" t="s">
        <v>1537</v>
      </c>
      <c r="K98" s="527" t="s">
        <v>5</v>
      </c>
      <c r="L98" s="527"/>
      <c r="M98" s="482">
        <f>_xlfn.IFNA(VLOOKUP($E98,Table26[],2,FALSE),"")</f>
        <v>0</v>
      </c>
      <c r="N98" s="761">
        <f>_xlfn.IFNA(VLOOKUP($E98,Table26[],3,FALSE),"")</f>
        <v>0</v>
      </c>
      <c r="O98" s="761">
        <f>_xlfn.IFNA(VLOOKUP($E98,Table26[],4,FALSE),"")</f>
        <v>0</v>
      </c>
      <c r="P98" s="761">
        <f>_xlfn.IFNA(VLOOKUP($E98,Table26[],5,FALSE),"")</f>
        <v>0</v>
      </c>
      <c r="Q98" s="762">
        <f>_xlfn.IFNA(VLOOKUP($E98,Table26[],6,FALSE),"")</f>
        <v>0</v>
      </c>
      <c r="R98" s="448"/>
      <c r="S98" s="137"/>
    </row>
    <row r="99" spans="1:19" ht="70.95" customHeight="1" thickBot="1" x14ac:dyDescent="0.3">
      <c r="A99" s="148"/>
      <c r="B99" s="849"/>
      <c r="C99" s="437">
        <v>75</v>
      </c>
      <c r="D99" s="414">
        <v>3</v>
      </c>
      <c r="E99" s="515" t="s">
        <v>262</v>
      </c>
      <c r="F99" s="408" t="str">
        <f>_xlfn.IFNA(IF(VLOOKUP(E99,Languages!$A:$D,1,TRUE)=E99,VLOOKUP(E99,Languages!$A:$D,Summary!$C$7,TRUE),NA()),"")</f>
        <v>Kaikki sisäisesti kehitettävät ohjelmistot ja sovellukset kehitetään käyttäen turvallisen sovelluskehityksen periaatteita.</v>
      </c>
      <c r="G99" s="538">
        <v>67</v>
      </c>
      <c r="H99" s="407" t="s">
        <v>3242</v>
      </c>
      <c r="I99" s="407" t="s">
        <v>3126</v>
      </c>
      <c r="J99" s="527" t="s">
        <v>1537</v>
      </c>
      <c r="K99" s="527" t="s">
        <v>5</v>
      </c>
      <c r="L99" s="527"/>
      <c r="M99" s="482">
        <f>_xlfn.IFNA(VLOOKUP($E99,Table26[],2,FALSE),"")</f>
        <v>0</v>
      </c>
      <c r="N99" s="761">
        <f>_xlfn.IFNA(VLOOKUP($E99,Table26[],3,FALSE),"")</f>
        <v>0</v>
      </c>
      <c r="O99" s="761">
        <f>_xlfn.IFNA(VLOOKUP($E99,Table26[],4,FALSE),"")</f>
        <v>0</v>
      </c>
      <c r="P99" s="761">
        <f>_xlfn.IFNA(VLOOKUP($E99,Table26[],5,FALSE),"")</f>
        <v>0</v>
      </c>
      <c r="Q99" s="762">
        <f>_xlfn.IFNA(VLOOKUP($E99,Table26[],6,FALSE),"")</f>
        <v>0</v>
      </c>
      <c r="R99" s="448"/>
      <c r="S99" s="137"/>
    </row>
    <row r="100" spans="1:19" ht="70.95" customHeight="1" thickBot="1" x14ac:dyDescent="0.3">
      <c r="A100" s="148"/>
      <c r="B100" s="849"/>
      <c r="C100" s="437">
        <v>76</v>
      </c>
      <c r="D100" s="414">
        <v>3</v>
      </c>
      <c r="E100" s="515" t="s">
        <v>263</v>
      </c>
      <c r="F100" s="408" t="str">
        <f>_xlfn.IFNA(IF(VLOOKUP(E100,Languages!$A:$D,1,TRUE)=E100,VLOOKUP(E100,Languages!$A:$D,Summary!$C$7,TRUE),NA()),"")</f>
        <v>Kaikkien ohjelmisto- ja sovellushankintojen valinnassa huomioidaan noudattaako toimittaja turvallisen sovelluskehityksen periaatteita.</v>
      </c>
      <c r="G100" s="539">
        <v>68</v>
      </c>
      <c r="H100" s="407" t="s">
        <v>3281</v>
      </c>
      <c r="I100" s="407" t="s">
        <v>3127</v>
      </c>
      <c r="J100" s="527" t="s">
        <v>3835</v>
      </c>
      <c r="K100" s="527" t="s">
        <v>3916</v>
      </c>
      <c r="L100" s="527">
        <f>_xlfn.IFNA(VLOOKUP(J100,Import_KOKU!B:E,4,FALSE),"puuttuu")</f>
        <v>0</v>
      </c>
      <c r="M100" s="482">
        <f>_xlfn.IFNA(VLOOKUP($E100,Table26[],2,FALSE),"")</f>
        <v>0</v>
      </c>
      <c r="N100" s="761">
        <f>_xlfn.IFNA(VLOOKUP($E100,Table26[],3,FALSE),"")</f>
        <v>0</v>
      </c>
      <c r="O100" s="761">
        <f>_xlfn.IFNA(VLOOKUP($E100,Table26[],4,FALSE),"")</f>
        <v>0</v>
      </c>
      <c r="P100" s="761">
        <f>_xlfn.IFNA(VLOOKUP($E100,Table26[],5,FALSE),"")</f>
        <v>0</v>
      </c>
      <c r="Q100" s="762">
        <f>_xlfn.IFNA(VLOOKUP($E100,Table26[],6,FALSE),"")</f>
        <v>0</v>
      </c>
      <c r="R100" s="448"/>
      <c r="S100" s="137"/>
    </row>
    <row r="101" spans="1:19" ht="70.95" customHeight="1" thickBot="1" x14ac:dyDescent="0.3">
      <c r="A101" s="148"/>
      <c r="B101" s="849"/>
      <c r="C101" s="437">
        <v>77</v>
      </c>
      <c r="D101" s="414">
        <v>3</v>
      </c>
      <c r="E101" s="515" t="s">
        <v>264</v>
      </c>
      <c r="F101" s="408" t="str">
        <f>_xlfn.IFNA(IF(VLOOKUP(E101,Languages!$A:$D,1,TRUE)=E101,VLOOKUP(E101,Languages!$A:$D,Summary!$C$7,TRUE),NA()),"")</f>
        <v>Arkkitehtuurikatselmointiprosessissa arvioidaan uusien ja päivitettyjen ohjelmistojen ja sovellusten turvallisuutta ennen niiden vientiä tuotantoon.</v>
      </c>
      <c r="G101" s="538">
        <v>67</v>
      </c>
      <c r="H101" s="407" t="s">
        <v>3242</v>
      </c>
      <c r="I101" s="407" t="s">
        <v>3126</v>
      </c>
      <c r="J101" s="527" t="s">
        <v>1537</v>
      </c>
      <c r="K101" s="527" t="s">
        <v>5</v>
      </c>
      <c r="L101" s="527"/>
      <c r="M101" s="482">
        <f>_xlfn.IFNA(VLOOKUP($E101,Table26[],2,FALSE),"")</f>
        <v>0</v>
      </c>
      <c r="N101" s="761">
        <f>_xlfn.IFNA(VLOOKUP($E101,Table26[],3,FALSE),"")</f>
        <v>0</v>
      </c>
      <c r="O101" s="761">
        <f>_xlfn.IFNA(VLOOKUP($E101,Table26[],4,FALSE),"")</f>
        <v>0</v>
      </c>
      <c r="P101" s="761">
        <f>_xlfn.IFNA(VLOOKUP($E101,Table26[],5,FALSE),"")</f>
        <v>0</v>
      </c>
      <c r="Q101" s="762">
        <f>_xlfn.IFNA(VLOOKUP($E101,Table26[],6,FALSE),"")</f>
        <v>0</v>
      </c>
      <c r="R101" s="448"/>
      <c r="S101" s="137"/>
    </row>
    <row r="102" spans="1:19" ht="70.95" customHeight="1" thickBot="1" x14ac:dyDescent="0.3">
      <c r="A102" s="148"/>
      <c r="B102" s="849"/>
      <c r="C102" s="437">
        <v>78</v>
      </c>
      <c r="D102" s="414">
        <v>3</v>
      </c>
      <c r="E102" s="515" t="s">
        <v>265</v>
      </c>
      <c r="F102" s="408" t="str">
        <f>_xlfn.IFNA(IF(VLOOKUP(E102,Languages!$A:$D,1,TRUE)=E102,VLOOKUP(E102,Languages!$A:$D,Summary!$C$7,TRUE),NA()),"")</f>
        <v>Ohjelmistojen ja laiteohjelmistojen (firmware) aitous varmistetaan ennen käyttöönottoa.</v>
      </c>
      <c r="G102" s="539">
        <v>68</v>
      </c>
      <c r="H102" s="407" t="s">
        <v>3281</v>
      </c>
      <c r="I102" s="407" t="s">
        <v>3127</v>
      </c>
      <c r="J102" s="527" t="s">
        <v>1537</v>
      </c>
      <c r="K102" s="527" t="s">
        <v>5</v>
      </c>
      <c r="L102" s="527"/>
      <c r="M102" s="482">
        <f>_xlfn.IFNA(VLOOKUP($E102,Table26[],2,FALSE),"")</f>
        <v>0</v>
      </c>
      <c r="N102" s="761">
        <f>_xlfn.IFNA(VLOOKUP($E102,Table26[],3,FALSE),"")</f>
        <v>0</v>
      </c>
      <c r="O102" s="761">
        <f>_xlfn.IFNA(VLOOKUP($E102,Table26[],4,FALSE),"")</f>
        <v>0</v>
      </c>
      <c r="P102" s="761">
        <f>_xlfn.IFNA(VLOOKUP($E102,Table26[],5,FALSE),"")</f>
        <v>0</v>
      </c>
      <c r="Q102" s="762">
        <f>_xlfn.IFNA(VLOOKUP($E102,Table26[],6,FALSE),"")</f>
        <v>0</v>
      </c>
      <c r="R102" s="448"/>
      <c r="S102" s="137"/>
    </row>
    <row r="103" spans="1:19" ht="70.95" customHeight="1" thickBot="1" x14ac:dyDescent="0.3">
      <c r="A103" s="148"/>
      <c r="B103" s="849"/>
      <c r="C103" s="437">
        <v>79</v>
      </c>
      <c r="D103" s="414">
        <v>3</v>
      </c>
      <c r="E103" s="515" t="s">
        <v>266</v>
      </c>
      <c r="F103" s="408" t="str">
        <f>_xlfn.IFNA(IF(VLOOKUP(E103,Languages!$A:$D,1,TRUE)=E103,VLOOKUP(E103,Languages!$A:$D,Summary!$C$7,TRUE),NA()),"")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G103" s="483" t="s">
        <v>3198</v>
      </c>
      <c r="H103" s="407" t="s">
        <v>3372</v>
      </c>
      <c r="I103" s="407" t="s">
        <v>3128</v>
      </c>
      <c r="J103" s="527" t="s">
        <v>1537</v>
      </c>
      <c r="K103" s="527" t="s">
        <v>5</v>
      </c>
      <c r="L103" s="527"/>
      <c r="M103" s="482">
        <f>_xlfn.IFNA(VLOOKUP($E103,Table26[],2,FALSE),"")</f>
        <v>0</v>
      </c>
      <c r="N103" s="761">
        <f>_xlfn.IFNA(VLOOKUP($E103,Table26[],3,FALSE),"")</f>
        <v>0</v>
      </c>
      <c r="O103" s="761">
        <f>_xlfn.IFNA(VLOOKUP($E103,Table26[],4,FALSE),"")</f>
        <v>0</v>
      </c>
      <c r="P103" s="761">
        <f>_xlfn.IFNA(VLOOKUP($E103,Table26[],5,FALSE),"")</f>
        <v>0</v>
      </c>
      <c r="Q103" s="762">
        <f>_xlfn.IFNA(VLOOKUP($E103,Table26[],6,FALSE),"")</f>
        <v>0</v>
      </c>
      <c r="R103" s="448"/>
      <c r="S103" s="137"/>
    </row>
    <row r="104" spans="1:19" ht="70.95" customHeight="1" thickBot="1" x14ac:dyDescent="0.3">
      <c r="A104" s="148"/>
      <c r="B104" s="849"/>
      <c r="C104" s="437">
        <v>80</v>
      </c>
      <c r="D104" s="414">
        <v>1</v>
      </c>
      <c r="E104" s="515" t="s">
        <v>267</v>
      </c>
      <c r="F104" s="408" t="str">
        <f>_xlfn.IFNA(IF(VLOOKUP(E104,Languages!$A:$D,1,TRUE)=E104,VLOOKUP(E104,Languages!$A:$D,Summary!$C$7,TRUE),NA()),"")</f>
        <v>Tallennettua arkaluontoista tietoa ("data at rest") suojataan. Tasolla 1 tämän ei tarvitse olla systemaattista ja säännöllistä.</v>
      </c>
      <c r="G104" s="540">
        <v>69</v>
      </c>
      <c r="H104" s="407" t="s">
        <v>3282</v>
      </c>
      <c r="I104" s="407" t="s">
        <v>3129</v>
      </c>
      <c r="J104" s="527" t="s">
        <v>1537</v>
      </c>
      <c r="K104" s="527" t="s">
        <v>5</v>
      </c>
      <c r="L104" s="527"/>
      <c r="M104" s="482">
        <f>_xlfn.IFNA(VLOOKUP($E104,Table26[],2,FALSE),"")</f>
        <v>0</v>
      </c>
      <c r="N104" s="761">
        <f>_xlfn.IFNA(VLOOKUP($E104,Table26[],3,FALSE),"")</f>
        <v>0</v>
      </c>
      <c r="O104" s="761">
        <f>_xlfn.IFNA(VLOOKUP($E104,Table26[],4,FALSE),"")</f>
        <v>0</v>
      </c>
      <c r="P104" s="761">
        <f>_xlfn.IFNA(VLOOKUP($E104,Table26[],5,FALSE),"")</f>
        <v>0</v>
      </c>
      <c r="Q104" s="762">
        <f>_xlfn.IFNA(VLOOKUP($E104,Table26[],6,FALSE),"")</f>
        <v>0</v>
      </c>
      <c r="R104" s="448"/>
      <c r="S104" s="137"/>
    </row>
    <row r="105" spans="1:19" ht="70.95" customHeight="1" thickBot="1" x14ac:dyDescent="0.3">
      <c r="A105" s="148"/>
      <c r="B105" s="849"/>
      <c r="C105" s="437">
        <v>81</v>
      </c>
      <c r="D105" s="414">
        <v>2</v>
      </c>
      <c r="E105" s="515" t="s">
        <v>268</v>
      </c>
      <c r="F105" s="408" t="str">
        <f>_xlfn.IFNA(IF(VLOOKUP(E105,Languages!$A:$D,1,TRUE)=E105,VLOOKUP(E105,Languages!$A:$D,Summary!$C$7,TRUE),NA()),"")</f>
        <v>Kaikkea tallennettua tietoa ("data at rest") suojataan valittujen tietotyyppien osalta [kts. ASSET-2c].</v>
      </c>
      <c r="G105" s="540">
        <v>69</v>
      </c>
      <c r="H105" s="407" t="s">
        <v>3282</v>
      </c>
      <c r="I105" s="407" t="s">
        <v>3129</v>
      </c>
      <c r="J105" s="527" t="s">
        <v>1537</v>
      </c>
      <c r="K105" s="527" t="s">
        <v>5</v>
      </c>
      <c r="L105" s="527"/>
      <c r="M105" s="482">
        <f>_xlfn.IFNA(VLOOKUP($E105,Table26[],2,FALSE),"")</f>
        <v>0</v>
      </c>
      <c r="N105" s="761">
        <f>_xlfn.IFNA(VLOOKUP($E105,Table26[],3,FALSE),"")</f>
        <v>0</v>
      </c>
      <c r="O105" s="761">
        <f>_xlfn.IFNA(VLOOKUP($E105,Table26[],4,FALSE),"")</f>
        <v>0</v>
      </c>
      <c r="P105" s="761">
        <f>_xlfn.IFNA(VLOOKUP($E105,Table26[],5,FALSE),"")</f>
        <v>0</v>
      </c>
      <c r="Q105" s="762">
        <f>_xlfn.IFNA(VLOOKUP($E105,Table26[],6,FALSE),"")</f>
        <v>0</v>
      </c>
      <c r="R105" s="448"/>
      <c r="S105" s="137"/>
    </row>
    <row r="106" spans="1:19" ht="70.95" customHeight="1" thickBot="1" x14ac:dyDescent="0.3">
      <c r="A106" s="148"/>
      <c r="B106" s="849"/>
      <c r="C106" s="437">
        <v>82</v>
      </c>
      <c r="D106" s="414">
        <v>2</v>
      </c>
      <c r="E106" s="515" t="s">
        <v>269</v>
      </c>
      <c r="F106" s="408" t="str">
        <f>_xlfn.IFNA(IF(VLOOKUP(E106,Languages!$A:$D,1,TRUE)=E106,VLOOKUP(E106,Languages!$A:$D,Summary!$C$7,TRUE),NA()),"")</f>
        <v>Kaikkea siirrossa olevaa tietoa ("data in transit") suojataan valittujen tietotyyppien / kategorioiden osalta [kts. ASSET-2c].</v>
      </c>
      <c r="G106" s="540">
        <v>69</v>
      </c>
      <c r="H106" s="407" t="s">
        <v>3282</v>
      </c>
      <c r="I106" s="407" t="s">
        <v>3129</v>
      </c>
      <c r="J106" s="527" t="s">
        <v>1537</v>
      </c>
      <c r="K106" s="527" t="s">
        <v>5</v>
      </c>
      <c r="L106" s="527"/>
      <c r="M106" s="482">
        <f>_xlfn.IFNA(VLOOKUP($E106,Table26[],2,FALSE),"")</f>
        <v>0</v>
      </c>
      <c r="N106" s="761">
        <f>_xlfn.IFNA(VLOOKUP($E106,Table26[],3,FALSE),"")</f>
        <v>0</v>
      </c>
      <c r="O106" s="761">
        <f>_xlfn.IFNA(VLOOKUP($E106,Table26[],4,FALSE),"")</f>
        <v>0</v>
      </c>
      <c r="P106" s="761">
        <f>_xlfn.IFNA(VLOOKUP($E106,Table26[],5,FALSE),"")</f>
        <v>0</v>
      </c>
      <c r="Q106" s="762">
        <f>_xlfn.IFNA(VLOOKUP($E106,Table26[],6,FALSE),"")</f>
        <v>0</v>
      </c>
      <c r="R106" s="448"/>
      <c r="S106" s="137"/>
    </row>
    <row r="107" spans="1:19" ht="70.95" customHeight="1" thickBot="1" x14ac:dyDescent="0.3">
      <c r="A107" s="148"/>
      <c r="B107" s="849"/>
      <c r="C107" s="437">
        <v>83</v>
      </c>
      <c r="D107" s="414">
        <v>2</v>
      </c>
      <c r="E107" s="515" t="s">
        <v>270</v>
      </c>
      <c r="F107" s="408" t="str">
        <f>_xlfn.IFNA(IF(VLOOKUP(E107,Languages!$A:$D,1,TRUE)=E107,VLOOKUP(E107,Languages!$A:$D,Summary!$C$7,TRUE),NA()),"")</f>
        <v>Salausmenetelmät ovat käytössä tallennetulle ja siirrossa olevalle tiedolle valittujen tietotyyppien / kategorioiden osalta [kts. ASSET-2c].</v>
      </c>
      <c r="G107" s="540">
        <v>69</v>
      </c>
      <c r="H107" s="407" t="s">
        <v>3282</v>
      </c>
      <c r="I107" s="407" t="s">
        <v>3129</v>
      </c>
      <c r="J107" s="527" t="s">
        <v>1537</v>
      </c>
      <c r="K107" s="527" t="s">
        <v>5</v>
      </c>
      <c r="L107" s="527"/>
      <c r="M107" s="482">
        <f>_xlfn.IFNA(VLOOKUP($E107,Table26[],2,FALSE),"")</f>
        <v>0</v>
      </c>
      <c r="N107" s="761">
        <f>_xlfn.IFNA(VLOOKUP($E107,Table26[],3,FALSE),"")</f>
        <v>0</v>
      </c>
      <c r="O107" s="761">
        <f>_xlfn.IFNA(VLOOKUP($E107,Table26[],4,FALSE),"")</f>
        <v>0</v>
      </c>
      <c r="P107" s="761">
        <f>_xlfn.IFNA(VLOOKUP($E107,Table26[],5,FALSE),"")</f>
        <v>0</v>
      </c>
      <c r="Q107" s="762">
        <f>_xlfn.IFNA(VLOOKUP($E107,Table26[],6,FALSE),"")</f>
        <v>0</v>
      </c>
      <c r="R107" s="448"/>
      <c r="S107" s="137"/>
    </row>
    <row r="108" spans="1:19" ht="70.95" customHeight="1" thickBot="1" x14ac:dyDescent="0.3">
      <c r="A108" s="148"/>
      <c r="B108" s="849"/>
      <c r="C108" s="437">
        <v>84</v>
      </c>
      <c r="D108" s="414">
        <v>2</v>
      </c>
      <c r="E108" s="515" t="s">
        <v>271</v>
      </c>
      <c r="F108" s="408" t="str">
        <f>_xlfn.IFNA(IF(VLOOKUP(E108,Languages!$A:$D,1,TRUE)=E108,VLOOKUP(E108,Languages!$A:$D,Summary!$C$7,TRUE),NA()),"")</f>
        <v>Avaintenhallintainfrastruktuuri (eli avainten luonti, säilytys, tuhoaminen, päivittäminen ja kumoaminen) on käytössä salausmenetelmien tukemiseksi.</v>
      </c>
      <c r="G108" s="540">
        <v>69</v>
      </c>
      <c r="H108" s="407" t="s">
        <v>3282</v>
      </c>
      <c r="I108" s="407" t="s">
        <v>3129</v>
      </c>
      <c r="J108" s="527" t="s">
        <v>1537</v>
      </c>
      <c r="K108" s="527" t="s">
        <v>5</v>
      </c>
      <c r="L108" s="527"/>
      <c r="M108" s="482">
        <f>_xlfn.IFNA(VLOOKUP($E108,Table26[],2,FALSE),"")</f>
        <v>0</v>
      </c>
      <c r="N108" s="761">
        <f>_xlfn.IFNA(VLOOKUP($E108,Table26[],3,FALSE),"")</f>
        <v>0</v>
      </c>
      <c r="O108" s="761">
        <f>_xlfn.IFNA(VLOOKUP($E108,Table26[],4,FALSE),"")</f>
        <v>0</v>
      </c>
      <c r="P108" s="761">
        <f>_xlfn.IFNA(VLOOKUP($E108,Table26[],5,FALSE),"")</f>
        <v>0</v>
      </c>
      <c r="Q108" s="762">
        <f>_xlfn.IFNA(VLOOKUP($E108,Table26[],6,FALSE),"")</f>
        <v>0</v>
      </c>
      <c r="R108" s="448"/>
      <c r="S108" s="137"/>
    </row>
    <row r="109" spans="1:19" ht="70.95" customHeight="1" thickBot="1" x14ac:dyDescent="0.3">
      <c r="A109" s="148"/>
      <c r="B109" s="849"/>
      <c r="C109" s="437">
        <v>85</v>
      </c>
      <c r="D109" s="414">
        <v>2</v>
      </c>
      <c r="E109" s="515" t="s">
        <v>272</v>
      </c>
      <c r="F109" s="408" t="str">
        <f>_xlfn.IFNA(IF(VLOOKUP(E109,Languages!$A:$D,1,TRUE)=E109,VLOOKUP(E109,Languages!$A:$D,Summary!$C$7,TRUE),NA()),"")</f>
        <v>Käytössä on suojausmekanismeja rajoittamaan tiedon varastamisen mahdollisuutta (esimerkiksi tiedon hävittämistä estävät työkalut).</v>
      </c>
      <c r="G109" s="540">
        <v>69</v>
      </c>
      <c r="H109" s="407" t="s">
        <v>3282</v>
      </c>
      <c r="I109" s="407" t="s">
        <v>3129</v>
      </c>
      <c r="J109" s="527" t="s">
        <v>1537</v>
      </c>
      <c r="K109" s="527" t="s">
        <v>5</v>
      </c>
      <c r="L109" s="527"/>
      <c r="M109" s="482">
        <f>_xlfn.IFNA(VLOOKUP($E109,Table26[],2,FALSE),"")</f>
        <v>0</v>
      </c>
      <c r="N109" s="761">
        <f>_xlfn.IFNA(VLOOKUP($E109,Table26[],3,FALSE),"")</f>
        <v>0</v>
      </c>
      <c r="O109" s="761">
        <f>_xlfn.IFNA(VLOOKUP($E109,Table26[],4,FALSE),"")</f>
        <v>0</v>
      </c>
      <c r="P109" s="761">
        <f>_xlfn.IFNA(VLOOKUP($E109,Table26[],5,FALSE),"")</f>
        <v>0</v>
      </c>
      <c r="Q109" s="762">
        <f>_xlfn.IFNA(VLOOKUP($E109,Table26[],6,FALSE),"")</f>
        <v>0</v>
      </c>
      <c r="R109" s="448"/>
      <c r="S109" s="137"/>
    </row>
    <row r="110" spans="1:19" ht="70.95" customHeight="1" thickBot="1" x14ac:dyDescent="0.3">
      <c r="A110" s="148"/>
      <c r="B110" s="849"/>
      <c r="C110" s="437">
        <v>86</v>
      </c>
      <c r="D110" s="414">
        <v>3</v>
      </c>
      <c r="E110" s="515" t="s">
        <v>273</v>
      </c>
      <c r="F110" s="408" t="str">
        <f>_xlfn.IFNA(IF(VLOOKUP(E110,Languages!$A:$D,1,TRUE)=E110,VLOOKUP(E110,Languages!$A:$D,Summary!$C$7,TRUE),NA()),"")</f>
        <v>Kyberarkkitehtuuriin kuuluu suojausmekanismeja (esimerkiksi laitteiden kovalevyjen salaus) tiedolle, joka on tallennettu laitteille, jotka saatetaan hukata tai varastaa.</v>
      </c>
      <c r="G110" s="540">
        <v>69</v>
      </c>
      <c r="H110" s="407" t="s">
        <v>3282</v>
      </c>
      <c r="I110" s="407" t="s">
        <v>3129</v>
      </c>
      <c r="J110" s="527" t="s">
        <v>1537</v>
      </c>
      <c r="K110" s="527" t="s">
        <v>5</v>
      </c>
      <c r="L110" s="527"/>
      <c r="M110" s="482">
        <f>_xlfn.IFNA(VLOOKUP($E110,Table26[],2,FALSE),"")</f>
        <v>0</v>
      </c>
      <c r="N110" s="761">
        <f>_xlfn.IFNA(VLOOKUP($E110,Table26[],3,FALSE),"")</f>
        <v>0</v>
      </c>
      <c r="O110" s="761">
        <f>_xlfn.IFNA(VLOOKUP($E110,Table26[],4,FALSE),"")</f>
        <v>0</v>
      </c>
      <c r="P110" s="761">
        <f>_xlfn.IFNA(VLOOKUP($E110,Table26[],5,FALSE),"")</f>
        <v>0</v>
      </c>
      <c r="Q110" s="762">
        <f>_xlfn.IFNA(VLOOKUP($E110,Table26[],6,FALSE),"")</f>
        <v>0</v>
      </c>
      <c r="R110" s="448"/>
      <c r="S110" s="137"/>
    </row>
    <row r="111" spans="1:19" ht="70.95" customHeight="1" thickBot="1" x14ac:dyDescent="0.3">
      <c r="A111" s="148"/>
      <c r="B111" s="849"/>
      <c r="C111" s="437">
        <v>87</v>
      </c>
      <c r="D111" s="414">
        <v>3</v>
      </c>
      <c r="E111" s="515" t="s">
        <v>910</v>
      </c>
      <c r="F111" s="408" t="str">
        <f>_xlfn.IFNA(IF(VLOOKUP(E111,Languages!$A:$D,1,TRUE)=E111,VLOOKUP(E111,Languages!$A:$D,Summary!$C$7,TRUE),NA()),"")</f>
        <v>Kyberarkkitehtuuri kattaa suojausmenetelmät sovellusten, laiteohjelmistojen (firmware) ja tiedon luvattomien muutosten varalle.</v>
      </c>
      <c r="G111" s="483" t="s">
        <v>3199</v>
      </c>
      <c r="H111" s="407" t="s">
        <v>3374</v>
      </c>
      <c r="I111" s="407" t="s">
        <v>3130</v>
      </c>
      <c r="J111" s="527" t="s">
        <v>1537</v>
      </c>
      <c r="K111" s="527" t="s">
        <v>5</v>
      </c>
      <c r="L111" s="527"/>
      <c r="M111" s="482">
        <f>_xlfn.IFNA(VLOOKUP($E111,Table26[],2,FALSE),"")</f>
        <v>0</v>
      </c>
      <c r="N111" s="761">
        <f>_xlfn.IFNA(VLOOKUP($E111,Table26[],3,FALSE),"")</f>
        <v>0</v>
      </c>
      <c r="O111" s="761">
        <f>_xlfn.IFNA(VLOOKUP($E111,Table26[],4,FALSE),"")</f>
        <v>0</v>
      </c>
      <c r="P111" s="761">
        <f>_xlfn.IFNA(VLOOKUP($E111,Table26[],5,FALSE),"")</f>
        <v>0</v>
      </c>
      <c r="Q111" s="762">
        <f>_xlfn.IFNA(VLOOKUP($E111,Table26[],6,FALSE),"")</f>
        <v>0</v>
      </c>
      <c r="R111" s="448"/>
      <c r="S111" s="137"/>
    </row>
    <row r="112" spans="1:19" ht="70.95" customHeight="1" thickBot="1" x14ac:dyDescent="0.3">
      <c r="A112" s="148"/>
      <c r="B112" s="849"/>
      <c r="C112" s="437">
        <v>88</v>
      </c>
      <c r="D112" s="414">
        <v>2</v>
      </c>
      <c r="E112" s="515" t="s">
        <v>911</v>
      </c>
      <c r="F112" s="408" t="str">
        <f>_xlfn.IFNA(IF(VLOOKUP(E112,Languages!$A:$D,1,TRUE)=E112,VLOOKUP(E112,Languages!$A:$D,Summary!$C$7,TRUE),NA()),"")</f>
        <v>ARCHITECTURE-osion toimintaa varten on määritetty dokumentoidut toimintatavat, joita noudatetaan ja päivitetään säännöllisesti.</v>
      </c>
      <c r="G112" s="483" t="s">
        <v>1537</v>
      </c>
      <c r="H112" s="407"/>
      <c r="I112" s="407" t="s">
        <v>1537</v>
      </c>
      <c r="J112" s="527" t="s">
        <v>1537</v>
      </c>
      <c r="K112" s="527" t="s">
        <v>5</v>
      </c>
      <c r="L112" s="527"/>
      <c r="M112" s="482">
        <f>_xlfn.IFNA(VLOOKUP($E112,Table26[],2,FALSE),"")</f>
        <v>0</v>
      </c>
      <c r="N112" s="761">
        <f>_xlfn.IFNA(VLOOKUP($E112,Table26[],3,FALSE),"")</f>
        <v>0</v>
      </c>
      <c r="O112" s="761">
        <f>_xlfn.IFNA(VLOOKUP($E112,Table26[],4,FALSE),"")</f>
        <v>0</v>
      </c>
      <c r="P112" s="761">
        <f>_xlfn.IFNA(VLOOKUP($E112,Table26[],5,FALSE),"")</f>
        <v>0</v>
      </c>
      <c r="Q112" s="762">
        <f>_xlfn.IFNA(VLOOKUP($E112,Table26[],6,FALSE),"")</f>
        <v>0</v>
      </c>
      <c r="R112" s="448"/>
      <c r="S112" s="137"/>
    </row>
    <row r="113" spans="1:19" ht="70.95" customHeight="1" thickBot="1" x14ac:dyDescent="0.3">
      <c r="A113" s="148"/>
      <c r="B113" s="849"/>
      <c r="C113" s="437">
        <v>89</v>
      </c>
      <c r="D113" s="414">
        <v>2</v>
      </c>
      <c r="E113" s="515" t="s">
        <v>912</v>
      </c>
      <c r="F113" s="408" t="str">
        <f>_xlfn.IFNA(IF(VLOOKUP(E113,Languages!$A:$D,1,TRUE)=E113,VLOOKUP(E113,Languages!$A:$D,Summary!$C$7,TRUE),NA()),"")</f>
        <v>ARCHITECTURE-osion toimintaa varten on tarjolla riittävät resurssit (henkilöstö, rahoitus ja työkalut).</v>
      </c>
      <c r="G113" s="483" t="s">
        <v>1537</v>
      </c>
      <c r="H113" s="407"/>
      <c r="I113" s="407" t="s">
        <v>1537</v>
      </c>
      <c r="J113" s="527" t="s">
        <v>3836</v>
      </c>
      <c r="K113" s="527" t="s">
        <v>3917</v>
      </c>
      <c r="L113" s="527">
        <f>_xlfn.IFNA(VLOOKUP(J113,Import_KOKU!B:E,4,FALSE),"puuttuu")</f>
        <v>0</v>
      </c>
      <c r="M113" s="482">
        <f>_xlfn.IFNA(VLOOKUP($E113,Table26[],2,FALSE),"")</f>
        <v>0</v>
      </c>
      <c r="N113" s="761">
        <f>_xlfn.IFNA(VLOOKUP($E113,Table26[],3,FALSE),"")</f>
        <v>0</v>
      </c>
      <c r="O113" s="761">
        <f>_xlfn.IFNA(VLOOKUP($E113,Table26[],4,FALSE),"")</f>
        <v>0</v>
      </c>
      <c r="P113" s="761">
        <f>_xlfn.IFNA(VLOOKUP($E113,Table26[],5,FALSE),"")</f>
        <v>0</v>
      </c>
      <c r="Q113" s="762">
        <f>_xlfn.IFNA(VLOOKUP($E113,Table26[],6,FALSE),"")</f>
        <v>0</v>
      </c>
      <c r="R113" s="448"/>
      <c r="S113" s="137"/>
    </row>
    <row r="114" spans="1:19" ht="70.95" customHeight="1" thickBot="1" x14ac:dyDescent="0.3">
      <c r="A114" s="148"/>
      <c r="B114" s="849"/>
      <c r="C114" s="437">
        <v>90</v>
      </c>
      <c r="D114" s="414">
        <v>3</v>
      </c>
      <c r="E114" s="515" t="s">
        <v>913</v>
      </c>
      <c r="F114" s="408" t="str">
        <f>_xlfn.IFNA(IF(VLOOKUP(E114,Languages!$A:$D,1,TRUE)=E114,VLOOKUP(E114,Languages!$A:$D,Summary!$C$7,TRUE),NA()),"")</f>
        <v>ARCHITECTURE-osion toimintaa ohjataan vaatimuksilla, jotka on asetettu organisaation johtotason politiikassa (tai vastaavassa ohjeistuksessa).</v>
      </c>
      <c r="G114" s="483" t="s">
        <v>1537</v>
      </c>
      <c r="H114" s="407"/>
      <c r="I114" s="407" t="s">
        <v>1537</v>
      </c>
      <c r="J114" s="527" t="s">
        <v>1537</v>
      </c>
      <c r="K114" s="527" t="s">
        <v>5</v>
      </c>
      <c r="L114" s="527"/>
      <c r="M114" s="482">
        <f>_xlfn.IFNA(VLOOKUP($E114,Table26[],2,FALSE),"")</f>
        <v>0</v>
      </c>
      <c r="N114" s="761">
        <f>_xlfn.IFNA(VLOOKUP($E114,Table26[],3,FALSE),"")</f>
        <v>0</v>
      </c>
      <c r="O114" s="761">
        <f>_xlfn.IFNA(VLOOKUP($E114,Table26[],4,FALSE),"")</f>
        <v>0</v>
      </c>
      <c r="P114" s="761">
        <f>_xlfn.IFNA(VLOOKUP($E114,Table26[],5,FALSE),"")</f>
        <v>0</v>
      </c>
      <c r="Q114" s="762">
        <f>_xlfn.IFNA(VLOOKUP($E114,Table26[],6,FALSE),"")</f>
        <v>0</v>
      </c>
      <c r="R114" s="448"/>
      <c r="S114" s="137"/>
    </row>
    <row r="115" spans="1:19" ht="70.95" customHeight="1" thickBot="1" x14ac:dyDescent="0.3">
      <c r="A115" s="148"/>
      <c r="B115" s="849"/>
      <c r="C115" s="437">
        <v>91</v>
      </c>
      <c r="D115" s="414">
        <v>3</v>
      </c>
      <c r="E115" s="515" t="s">
        <v>914</v>
      </c>
      <c r="F115" s="408" t="str">
        <f>_xlfn.IFNA(IF(VLOOKUP(E115,Languages!$A:$D,1,TRUE)=E115,VLOOKUP(E115,Languages!$A:$D,Summary!$C$7,TRUE),NA()),"")</f>
        <v>ARCHITECTURE-osion toiminnan suorittamiseen tarvittavat vastuut, tilivelvollisuudet ja valtuutukset on jalkautettu soveltuville työntekijöille.</v>
      </c>
      <c r="G115" s="483" t="s">
        <v>1537</v>
      </c>
      <c r="H115" s="407"/>
      <c r="I115" s="407" t="s">
        <v>1537</v>
      </c>
      <c r="J115" s="527" t="s">
        <v>1537</v>
      </c>
      <c r="K115" s="527" t="s">
        <v>5</v>
      </c>
      <c r="L115" s="527"/>
      <c r="M115" s="482">
        <f>_xlfn.IFNA(VLOOKUP($E115,Table26[],2,FALSE),"")</f>
        <v>0</v>
      </c>
      <c r="N115" s="761">
        <f>_xlfn.IFNA(VLOOKUP($E115,Table26[],3,FALSE),"")</f>
        <v>0</v>
      </c>
      <c r="O115" s="761">
        <f>_xlfn.IFNA(VLOOKUP($E115,Table26[],4,FALSE),"")</f>
        <v>0</v>
      </c>
      <c r="P115" s="761">
        <f>_xlfn.IFNA(VLOOKUP($E115,Table26[],5,FALSE),"")</f>
        <v>0</v>
      </c>
      <c r="Q115" s="762">
        <f>_xlfn.IFNA(VLOOKUP($E115,Table26[],6,FALSE),"")</f>
        <v>0</v>
      </c>
      <c r="R115" s="448"/>
      <c r="S115" s="137"/>
    </row>
    <row r="116" spans="1:19" ht="70.95" customHeight="1" thickBot="1" x14ac:dyDescent="0.3">
      <c r="A116" s="148"/>
      <c r="B116" s="849"/>
      <c r="C116" s="437">
        <v>92</v>
      </c>
      <c r="D116" s="414">
        <v>3</v>
      </c>
      <c r="E116" s="515" t="s">
        <v>915</v>
      </c>
      <c r="F116" s="408" t="str">
        <f>_xlfn.IFNA(IF(VLOOKUP(E116,Languages!$A:$D,1,TRUE)=E116,VLOOKUP(E116,Languages!$A:$D,Summary!$C$7,TRUE),NA()),"")</f>
        <v>ARCHITECTURE-osion toimintaa suorittavilla työntekijöillä on riittävät tiedot ja taidot tehtäviensä suorittamiseen.</v>
      </c>
      <c r="G116" s="483" t="s">
        <v>1537</v>
      </c>
      <c r="H116" s="407"/>
      <c r="I116" s="407" t="s">
        <v>1537</v>
      </c>
      <c r="J116" s="527" t="s">
        <v>3836</v>
      </c>
      <c r="K116" s="527" t="s">
        <v>3917</v>
      </c>
      <c r="L116" s="527">
        <f>_xlfn.IFNA(VLOOKUP(J116,Import_KOKU!B:E,4,FALSE),"puuttuu")</f>
        <v>0</v>
      </c>
      <c r="M116" s="482">
        <f>_xlfn.IFNA(VLOOKUP($E116,Table26[],2,FALSE),"")</f>
        <v>0</v>
      </c>
      <c r="N116" s="761">
        <f>_xlfn.IFNA(VLOOKUP($E116,Table26[],3,FALSE),"")</f>
        <v>0</v>
      </c>
      <c r="O116" s="761">
        <f>_xlfn.IFNA(VLOOKUP($E116,Table26[],4,FALSE),"")</f>
        <v>0</v>
      </c>
      <c r="P116" s="761">
        <f>_xlfn.IFNA(VLOOKUP($E116,Table26[],5,FALSE),"")</f>
        <v>0</v>
      </c>
      <c r="Q116" s="762">
        <f>_xlfn.IFNA(VLOOKUP($E116,Table26[],6,FALSE),"")</f>
        <v>0</v>
      </c>
      <c r="R116" s="448"/>
      <c r="S116" s="137"/>
    </row>
    <row r="117" spans="1:19" ht="70.95" customHeight="1" thickBot="1" x14ac:dyDescent="0.3">
      <c r="A117" s="148"/>
      <c r="B117" s="849"/>
      <c r="C117" s="437">
        <v>93</v>
      </c>
      <c r="D117" s="414">
        <v>3</v>
      </c>
      <c r="E117" s="515" t="s">
        <v>916</v>
      </c>
      <c r="F117" s="408" t="str">
        <f>_xlfn.IFNA(IF(VLOOKUP(E117,Languages!$A:$D,1,TRUE)=E117,VLOOKUP(E117,Languages!$A:$D,Summary!$C$7,TRUE),NA()),"")</f>
        <v>ARCHITECTURE-osion toiminnan vaikuttavuutta arvioidaan ja seurataan.</v>
      </c>
      <c r="G117" s="483" t="s">
        <v>1537</v>
      </c>
      <c r="H117" s="407"/>
      <c r="I117" s="407" t="s">
        <v>1537</v>
      </c>
      <c r="J117" s="527" t="s">
        <v>1537</v>
      </c>
      <c r="K117" s="527" t="s">
        <v>5</v>
      </c>
      <c r="L117" s="527"/>
      <c r="M117" s="482">
        <f>_xlfn.IFNA(VLOOKUP($E117,Table26[],2,FALSE),"")</f>
        <v>0</v>
      </c>
      <c r="N117" s="761">
        <f>_xlfn.IFNA(VLOOKUP($E117,Table26[],3,FALSE),"")</f>
        <v>0</v>
      </c>
      <c r="O117" s="761">
        <f>_xlfn.IFNA(VLOOKUP($E117,Table26[],4,FALSE),"")</f>
        <v>0</v>
      </c>
      <c r="P117" s="761">
        <f>_xlfn.IFNA(VLOOKUP($E117,Table26[],5,FALSE),"")</f>
        <v>0</v>
      </c>
      <c r="Q117" s="762">
        <f>_xlfn.IFNA(VLOOKUP($E117,Table26[],6,FALSE),"")</f>
        <v>0</v>
      </c>
      <c r="R117" s="448"/>
      <c r="S117" s="137"/>
    </row>
    <row r="118" spans="1:19" ht="70.95" customHeight="1" thickBot="1" x14ac:dyDescent="0.3">
      <c r="A118" s="148"/>
      <c r="B118" s="849"/>
      <c r="C118" s="437">
        <v>94</v>
      </c>
      <c r="D118" s="414">
        <v>1</v>
      </c>
      <c r="E118" s="515" t="s">
        <v>53</v>
      </c>
      <c r="F118" s="408" t="str">
        <f>_xlfn.IFNA(IF(VLOOKUP(E118,Languages!$A:$D,1,TRUE)=E118,VLOOKUP(E118,Languages!$A:$D,Summary!$C$7,TRUE),NA()),"")</f>
        <v>Toiminnon kannalta tärkeistä IT- ja OT-laitteista ja ohjelmistoista on olemassa rekisteri. (Huomioi myös mahdollisten OT-ympäristöjen laitteet ja ohjelmistot). Tasolla 1 rekisterin ylläpidon ei tarvitse olla systemaattista ja säännöllistä.</v>
      </c>
      <c r="G118" s="533">
        <v>1</v>
      </c>
      <c r="H118" s="407" t="s">
        <v>3216</v>
      </c>
      <c r="I118" s="407" t="s">
        <v>3131</v>
      </c>
      <c r="J118" s="527" t="s">
        <v>1537</v>
      </c>
      <c r="K118" s="527" t="s">
        <v>5</v>
      </c>
      <c r="L118" s="527"/>
      <c r="M118" s="482">
        <f>_xlfn.IFNA(VLOOKUP($E118,Table26[],2,FALSE),"")</f>
        <v>0</v>
      </c>
      <c r="N118" s="761">
        <f>_xlfn.IFNA(VLOOKUP($E118,Table26[],3,FALSE),"")</f>
        <v>0</v>
      </c>
      <c r="O118" s="761">
        <f>_xlfn.IFNA(VLOOKUP($E118,Table26[],4,FALSE),"")</f>
        <v>0</v>
      </c>
      <c r="P118" s="761">
        <f>_xlfn.IFNA(VLOOKUP($E118,Table26[],5,FALSE),"")</f>
        <v>0</v>
      </c>
      <c r="Q118" s="762">
        <f>_xlfn.IFNA(VLOOKUP($E118,Table26[],6,FALSE),"")</f>
        <v>0</v>
      </c>
      <c r="R118" s="448"/>
      <c r="S118" s="137"/>
    </row>
    <row r="119" spans="1:19" ht="70.95" customHeight="1" thickBot="1" x14ac:dyDescent="0.3">
      <c r="A119" s="148"/>
      <c r="B119" s="849"/>
      <c r="C119" s="437">
        <v>95</v>
      </c>
      <c r="D119" s="414">
        <v>2</v>
      </c>
      <c r="E119" s="515" t="s">
        <v>55</v>
      </c>
      <c r="F119" s="408" t="str">
        <f>_xlfn.IFNA(IF(VLOOKUP(E119,Languages!$A:$D,1,TRUE)=E119,VLOOKUP(E119,Languages!$A:$D,Summary!$C$7,TRUE),NA()),"")</f>
        <v>Rekisteriin on kirjattu sellaiset toimintoon kuuluvat laitteet ja ohjelmistot, joita voitaisiin käyttää hyökkääjän tavoitteen saavuttamiseen.</v>
      </c>
      <c r="G119" s="533">
        <v>1</v>
      </c>
      <c r="H119" s="407" t="s">
        <v>3216</v>
      </c>
      <c r="I119" s="407" t="s">
        <v>3131</v>
      </c>
      <c r="J119" s="527" t="s">
        <v>1537</v>
      </c>
      <c r="K119" s="527" t="s">
        <v>5</v>
      </c>
      <c r="L119" s="527"/>
      <c r="M119" s="482">
        <f>_xlfn.IFNA(VLOOKUP($E119,Table26[],2,FALSE),"")</f>
        <v>0</v>
      </c>
      <c r="N119" s="761">
        <f>_xlfn.IFNA(VLOOKUP($E119,Table26[],3,FALSE),"")</f>
        <v>0</v>
      </c>
      <c r="O119" s="761">
        <f>_xlfn.IFNA(VLOOKUP($E119,Table26[],4,FALSE),"")</f>
        <v>0</v>
      </c>
      <c r="P119" s="761">
        <f>_xlfn.IFNA(VLOOKUP($E119,Table26[],5,FALSE),"")</f>
        <v>0</v>
      </c>
      <c r="Q119" s="762">
        <f>_xlfn.IFNA(VLOOKUP($E119,Table26[],6,FALSE),"")</f>
        <v>0</v>
      </c>
      <c r="R119" s="448"/>
      <c r="S119" s="137"/>
    </row>
    <row r="120" spans="1:19" ht="70.95" customHeight="1" thickBot="1" x14ac:dyDescent="0.3">
      <c r="A120" s="148"/>
      <c r="B120" s="849"/>
      <c r="C120" s="437">
        <v>96</v>
      </c>
      <c r="D120" s="414">
        <v>2</v>
      </c>
      <c r="E120" s="515" t="s">
        <v>56</v>
      </c>
      <c r="F120" s="408" t="str">
        <f>_xlfn.IFNA(IF(VLOOKUP(E120,Languages!$A:$D,1,TRUE)=E120,VLOOKUP(E120,Languages!$A:$D,Summary!$C$7,TRUE),NA()),"")</f>
        <v>Rekisteriin kirjatut laitteet ja ohjelmistot on priorisoitu noudattaen määriteltyjä priorisointikriteerejä, joihin kuuluu arviointi laitteen tai ohjelmiston tärkeydestä toiminnolle.</v>
      </c>
      <c r="G120" s="534">
        <v>2</v>
      </c>
      <c r="H120" s="407" t="s">
        <v>3259</v>
      </c>
      <c r="I120" s="407" t="s">
        <v>3132</v>
      </c>
      <c r="J120" s="527" t="s">
        <v>1537</v>
      </c>
      <c r="K120" s="527" t="s">
        <v>5</v>
      </c>
      <c r="L120" s="527"/>
      <c r="M120" s="482">
        <f>_xlfn.IFNA(VLOOKUP($E120,Table26[],2,FALSE),"")</f>
        <v>0</v>
      </c>
      <c r="N120" s="761">
        <f>_xlfn.IFNA(VLOOKUP($E120,Table26[],3,FALSE),"")</f>
        <v>0</v>
      </c>
      <c r="O120" s="761">
        <f>_xlfn.IFNA(VLOOKUP($E120,Table26[],4,FALSE),"")</f>
        <v>0</v>
      </c>
      <c r="P120" s="761">
        <f>_xlfn.IFNA(VLOOKUP($E120,Table26[],5,FALSE),"")</f>
        <v>0</v>
      </c>
      <c r="Q120" s="762">
        <f>_xlfn.IFNA(VLOOKUP($E120,Table26[],6,FALSE),"")</f>
        <v>0</v>
      </c>
      <c r="R120" s="448"/>
      <c r="S120" s="137"/>
    </row>
    <row r="121" spans="1:19" ht="70.95" customHeight="1" thickBot="1" x14ac:dyDescent="0.3">
      <c r="A121" s="148"/>
      <c r="B121" s="849"/>
      <c r="C121" s="437">
        <v>97</v>
      </c>
      <c r="D121" s="414">
        <v>2</v>
      </c>
      <c r="E121" s="515" t="s">
        <v>58</v>
      </c>
      <c r="F121" s="408" t="str">
        <f>_xlfn.IFNA(IF(VLOOKUP(E121,Languages!$A:$D,1,TRUE)=E121,VLOOKUP(E121,Languages!$A:$D,Summary!$C$7,TRUE),NA()),"")</f>
        <v>Priorisointikriteereissä huomioidaan lisäksi missä laajuudessa hyökkääjä voisi käyttää laitetta tai ohjelmistoa [ks. ASSET-1b] tavoitteensa saavuttamiseen (tietomurto, toiminnan häiriö jne.).</v>
      </c>
      <c r="G121" s="534">
        <v>2</v>
      </c>
      <c r="H121" s="407" t="s">
        <v>3259</v>
      </c>
      <c r="I121" s="407" t="s">
        <v>3132</v>
      </c>
      <c r="J121" s="527" t="s">
        <v>1537</v>
      </c>
      <c r="K121" s="527" t="s">
        <v>5</v>
      </c>
      <c r="L121" s="527"/>
      <c r="M121" s="482">
        <f>_xlfn.IFNA(VLOOKUP($E121,Table26[],2,FALSE),"")</f>
        <v>0</v>
      </c>
      <c r="N121" s="761">
        <f>_xlfn.IFNA(VLOOKUP($E121,Table26[],3,FALSE),"")</f>
        <v>0</v>
      </c>
      <c r="O121" s="761">
        <f>_xlfn.IFNA(VLOOKUP($E121,Table26[],4,FALSE),"")</f>
        <v>0</v>
      </c>
      <c r="P121" s="761">
        <f>_xlfn.IFNA(VLOOKUP($E121,Table26[],5,FALSE),"")</f>
        <v>0</v>
      </c>
      <c r="Q121" s="762">
        <f>_xlfn.IFNA(VLOOKUP($E121,Table26[],6,FALSE),"")</f>
        <v>0</v>
      </c>
      <c r="R121" s="448"/>
      <c r="S121" s="137"/>
    </row>
    <row r="122" spans="1:19" ht="70.95" customHeight="1" thickBot="1" x14ac:dyDescent="0.3">
      <c r="A122" s="148"/>
      <c r="B122" s="849"/>
      <c r="C122" s="437">
        <v>98</v>
      </c>
      <c r="D122" s="414">
        <v>2</v>
      </c>
      <c r="E122" s="515" t="s">
        <v>60</v>
      </c>
      <c r="F122" s="408" t="str">
        <f>_xlfn.IFNA(IF(VLOOKUP(E122,Languages!$A:$D,1,TRUE)=E122,VLOOKUP(E122,Languages!$A:$D,Summary!$C$7,TRUE),NA()),"")</f>
        <v>Rekisteriin on kirjattu laitteista ja ohjelmistoista sellaisia ominaisuuksia, jotka tukevat organisaation kybertoimintaa (esimerkiksi laitteen tai ohjelmiston sijainti, prioriteetti, käyttöjärjestelmä tai firmware-versio).</v>
      </c>
      <c r="G122" s="483" t="s">
        <v>1537</v>
      </c>
      <c r="H122" s="407"/>
      <c r="I122" s="407" t="s">
        <v>1537</v>
      </c>
      <c r="J122" s="527" t="s">
        <v>1537</v>
      </c>
      <c r="K122" s="527" t="s">
        <v>5</v>
      </c>
      <c r="L122" s="527"/>
      <c r="M122" s="482">
        <f>_xlfn.IFNA(VLOOKUP($E122,Table26[],2,FALSE),"")</f>
        <v>0</v>
      </c>
      <c r="N122" s="761">
        <f>_xlfn.IFNA(VLOOKUP($E122,Table26[],3,FALSE),"")</f>
        <v>0</v>
      </c>
      <c r="O122" s="761">
        <f>_xlfn.IFNA(VLOOKUP($E122,Table26[],4,FALSE),"")</f>
        <v>0</v>
      </c>
      <c r="P122" s="761">
        <f>_xlfn.IFNA(VLOOKUP($E122,Table26[],5,FALSE),"")</f>
        <v>0</v>
      </c>
      <c r="Q122" s="762">
        <f>_xlfn.IFNA(VLOOKUP($E122,Table26[],6,FALSE),"")</f>
        <v>0</v>
      </c>
      <c r="R122" s="448"/>
      <c r="S122" s="137"/>
    </row>
    <row r="123" spans="1:19" ht="70.95" customHeight="1" thickBot="1" x14ac:dyDescent="0.3">
      <c r="A123" s="148"/>
      <c r="B123" s="849"/>
      <c r="C123" s="437">
        <v>99</v>
      </c>
      <c r="D123" s="414">
        <v>3</v>
      </c>
      <c r="E123" s="515" t="s">
        <v>62</v>
      </c>
      <c r="F123" s="408" t="str">
        <f>_xlfn.IFNA(IF(VLOOKUP(E123,Languages!$A:$D,1,TRUE)=E123,VLOOKUP(E123,Languages!$A:$D,Summary!$C$7,TRUE),NA()),"")</f>
        <v>Rekisteri (IT ja OT) on täydellinen (eli rekisteri kattaa kaikki toiminnon pyörittämiseen tarvittavat laitteet, ohjelmistot ja tietovarannot).</v>
      </c>
      <c r="G123" s="533">
        <v>1</v>
      </c>
      <c r="H123" s="407" t="s">
        <v>3216</v>
      </c>
      <c r="I123" s="407" t="s">
        <v>3131</v>
      </c>
      <c r="J123" s="527" t="s">
        <v>1537</v>
      </c>
      <c r="K123" s="527" t="s">
        <v>5</v>
      </c>
      <c r="L123" s="527"/>
      <c r="M123" s="482">
        <f>_xlfn.IFNA(VLOOKUP($E123,Table26[],2,FALSE),"")</f>
        <v>0</v>
      </c>
      <c r="N123" s="761">
        <f>_xlfn.IFNA(VLOOKUP($E123,Table26[],3,FALSE),"")</f>
        <v>0</v>
      </c>
      <c r="O123" s="761">
        <f>_xlfn.IFNA(VLOOKUP($E123,Table26[],4,FALSE),"")</f>
        <v>0</v>
      </c>
      <c r="P123" s="761">
        <f>_xlfn.IFNA(VLOOKUP($E123,Table26[],5,FALSE),"")</f>
        <v>0</v>
      </c>
      <c r="Q123" s="762">
        <f>_xlfn.IFNA(VLOOKUP($E123,Table26[],6,FALSE),"")</f>
        <v>0</v>
      </c>
      <c r="R123" s="448"/>
      <c r="S123" s="137"/>
    </row>
    <row r="124" spans="1:19" ht="70.95" customHeight="1" thickBot="1" x14ac:dyDescent="0.3">
      <c r="A124" s="148"/>
      <c r="B124" s="849"/>
      <c r="C124" s="437">
        <v>100</v>
      </c>
      <c r="D124" s="414">
        <v>3</v>
      </c>
      <c r="E124" s="515" t="s">
        <v>841</v>
      </c>
      <c r="F124" s="408" t="str">
        <f>_xlfn.IFNA(IF(VLOOKUP(E124,Languages!$A:$D,1,TRUE)=E124,VLOOKUP(E124,Languages!$A:$D,Summary!$C$7,TRUE),NA()),"")</f>
        <v>Rekisteri on ajan tasalla (eli rekisteriä päivitetään aika ajoin ja määriteltyjen tilanteiden kuten järjestelmämuutosten yhteydessä).</v>
      </c>
      <c r="G124" s="533">
        <v>1</v>
      </c>
      <c r="H124" s="407" t="s">
        <v>3216</v>
      </c>
      <c r="I124" s="407" t="s">
        <v>3131</v>
      </c>
      <c r="J124" s="527" t="s">
        <v>1537</v>
      </c>
      <c r="K124" s="527" t="s">
        <v>5</v>
      </c>
      <c r="L124" s="527"/>
      <c r="M124" s="482">
        <f>_xlfn.IFNA(VLOOKUP($E124,Table26[],2,FALSE),"")</f>
        <v>0</v>
      </c>
      <c r="N124" s="761">
        <f>_xlfn.IFNA(VLOOKUP($E124,Table26[],3,FALSE),"")</f>
        <v>0</v>
      </c>
      <c r="O124" s="761">
        <f>_xlfn.IFNA(VLOOKUP($E124,Table26[],4,FALSE),"")</f>
        <v>0</v>
      </c>
      <c r="P124" s="761">
        <f>_xlfn.IFNA(VLOOKUP($E124,Table26[],5,FALSE),"")</f>
        <v>0</v>
      </c>
      <c r="Q124" s="762">
        <f>_xlfn.IFNA(VLOOKUP($E124,Table26[],6,FALSE),"")</f>
        <v>0</v>
      </c>
      <c r="R124" s="448"/>
      <c r="S124" s="137"/>
    </row>
    <row r="125" spans="1:19" ht="70.95" customHeight="1" thickBot="1" x14ac:dyDescent="0.3">
      <c r="A125" s="148"/>
      <c r="B125" s="849"/>
      <c r="C125" s="437">
        <v>101</v>
      </c>
      <c r="D125" s="414">
        <v>3</v>
      </c>
      <c r="E125" s="515" t="s">
        <v>842</v>
      </c>
      <c r="F125" s="408" t="str">
        <f>_xlfn.IFNA(IF(VLOOKUP(E125,Languages!$A:$D,1,TRUE)=E125,VLOOKUP(E125,Languages!$A:$D,Summary!$C$7,TRUE),NA()),"")</f>
        <v>Kaikki tiedot on tuhottu tai poistettu laitteista ennen käyttöönottoa uudessa kohteessa ja ennen käytöstä poistamista.</v>
      </c>
      <c r="G125" s="483" t="s">
        <v>1537</v>
      </c>
      <c r="H125" s="407"/>
      <c r="I125" s="407" t="s">
        <v>1537</v>
      </c>
      <c r="J125" s="527" t="s">
        <v>1537</v>
      </c>
      <c r="K125" s="527" t="s">
        <v>5</v>
      </c>
      <c r="L125" s="527"/>
      <c r="M125" s="482">
        <f>_xlfn.IFNA(VLOOKUP($E125,Table26[],2,FALSE),"")</f>
        <v>0</v>
      </c>
      <c r="N125" s="761">
        <f>_xlfn.IFNA(VLOOKUP($E125,Table26[],3,FALSE),"")</f>
        <v>0</v>
      </c>
      <c r="O125" s="761">
        <f>_xlfn.IFNA(VLOOKUP($E125,Table26[],4,FALSE),"")</f>
        <v>0</v>
      </c>
      <c r="P125" s="761">
        <f>_xlfn.IFNA(VLOOKUP($E125,Table26[],5,FALSE),"")</f>
        <v>0</v>
      </c>
      <c r="Q125" s="762">
        <f>_xlfn.IFNA(VLOOKUP($E125,Table26[],6,FALSE),"")</f>
        <v>0</v>
      </c>
      <c r="R125" s="448"/>
      <c r="S125" s="137"/>
    </row>
    <row r="126" spans="1:19" ht="70.95" customHeight="1" thickBot="1" x14ac:dyDescent="0.3">
      <c r="A126" s="148"/>
      <c r="B126" s="849"/>
      <c r="C126" s="437">
        <v>102</v>
      </c>
      <c r="D126" s="414">
        <v>1</v>
      </c>
      <c r="E126" s="515" t="s">
        <v>64</v>
      </c>
      <c r="F126" s="408" t="str">
        <f>_xlfn.IFNA(IF(VLOOKUP(E126,Languages!$A:$D,1,TRUE)=E126,VLOOKUP(E126,Languages!$A:$D,Summary!$C$7,TRUE),NA()),"")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G126" s="535">
        <v>3</v>
      </c>
      <c r="H126" s="407" t="s">
        <v>2945</v>
      </c>
      <c r="I126" s="407" t="s">
        <v>3133</v>
      </c>
      <c r="J126" s="527" t="s">
        <v>1537</v>
      </c>
      <c r="K126" s="527" t="s">
        <v>5</v>
      </c>
      <c r="L126" s="527"/>
      <c r="M126" s="482">
        <f>_xlfn.IFNA(VLOOKUP($E126,Table26[],2,FALSE),"")</f>
        <v>0</v>
      </c>
      <c r="N126" s="761">
        <f>_xlfn.IFNA(VLOOKUP($E126,Table26[],3,FALSE),"")</f>
        <v>0</v>
      </c>
      <c r="O126" s="761">
        <f>_xlfn.IFNA(VLOOKUP($E126,Table26[],4,FALSE),"")</f>
        <v>0</v>
      </c>
      <c r="P126" s="761">
        <f>_xlfn.IFNA(VLOOKUP($E126,Table26[],5,FALSE),"")</f>
        <v>0</v>
      </c>
      <c r="Q126" s="762">
        <f>_xlfn.IFNA(VLOOKUP($E126,Table26[],6,FALSE),"")</f>
        <v>0</v>
      </c>
      <c r="R126" s="448"/>
      <c r="S126" s="137"/>
    </row>
    <row r="127" spans="1:19" ht="70.95" customHeight="1" thickBot="1" x14ac:dyDescent="0.3">
      <c r="A127" s="148"/>
      <c r="B127" s="849"/>
      <c r="C127" s="437">
        <v>103</v>
      </c>
      <c r="D127" s="414">
        <v>2</v>
      </c>
      <c r="E127" s="515" t="s">
        <v>65</v>
      </c>
      <c r="F127" s="408" t="str">
        <f>_xlfn.IFNA(IF(VLOOKUP(E127,Languages!$A:$D,1,TRUE)=E127,VLOOKUP(E127,Languages!$A:$D,Summary!$C$7,TRUE),NA()),"")</f>
        <v>Rekisteriin on kirjattu sellaiset toimintoon kuuluvat tietovarannot, joita voitaisiin käyttää hyökkääjän tavoitteen saavuttamiseen.</v>
      </c>
      <c r="G127" s="535">
        <v>3</v>
      </c>
      <c r="H127" s="407" t="s">
        <v>2945</v>
      </c>
      <c r="I127" s="407" t="s">
        <v>3133</v>
      </c>
      <c r="J127" s="527" t="s">
        <v>1537</v>
      </c>
      <c r="K127" s="527" t="s">
        <v>5</v>
      </c>
      <c r="L127" s="527"/>
      <c r="M127" s="482">
        <f>_xlfn.IFNA(VLOOKUP($E127,Table26[],2,FALSE),"")</f>
        <v>0</v>
      </c>
      <c r="N127" s="761">
        <f>_xlfn.IFNA(VLOOKUP($E127,Table26[],3,FALSE),"")</f>
        <v>0</v>
      </c>
      <c r="O127" s="761">
        <f>_xlfn.IFNA(VLOOKUP($E127,Table26[],4,FALSE),"")</f>
        <v>0</v>
      </c>
      <c r="P127" s="761">
        <f>_xlfn.IFNA(VLOOKUP($E127,Table26[],5,FALSE),"")</f>
        <v>0</v>
      </c>
      <c r="Q127" s="762">
        <f>_xlfn.IFNA(VLOOKUP($E127,Table26[],6,FALSE),"")</f>
        <v>0</v>
      </c>
      <c r="R127" s="448"/>
      <c r="S127" s="137"/>
    </row>
    <row r="128" spans="1:19" ht="70.95" customHeight="1" thickBot="1" x14ac:dyDescent="0.3">
      <c r="A128" s="148"/>
      <c r="B128" s="849"/>
      <c r="C128" s="437">
        <v>104</v>
      </c>
      <c r="D128" s="414">
        <v>2</v>
      </c>
      <c r="E128" s="515" t="s">
        <v>66</v>
      </c>
      <c r="F128" s="408" t="str">
        <f>_xlfn.IFNA(IF(VLOOKUP(E128,Languages!$A:$D,1,TRUE)=E128,VLOOKUP(E128,Languages!$A:$D,Summary!$C$7,TRUE),NA()),"")</f>
        <v>Rekisteriin kirjatut tietovarannot on priorisoitu noudattaen määriteltyjä priorisointikriteerejä, joihin kuuluu arviointi tietovarannon tärkeydestä toiminnolle.</v>
      </c>
      <c r="G128" s="536">
        <v>4</v>
      </c>
      <c r="H128" s="407" t="s">
        <v>3244</v>
      </c>
      <c r="I128" s="407" t="s">
        <v>3134</v>
      </c>
      <c r="J128" s="527" t="s">
        <v>1537</v>
      </c>
      <c r="K128" s="527" t="s">
        <v>5</v>
      </c>
      <c r="L128" s="527"/>
      <c r="M128" s="482">
        <f>_xlfn.IFNA(VLOOKUP($E128,Table26[],2,FALSE),"")</f>
        <v>0</v>
      </c>
      <c r="N128" s="761">
        <f>_xlfn.IFNA(VLOOKUP($E128,Table26[],3,FALSE),"")</f>
        <v>0</v>
      </c>
      <c r="O128" s="761">
        <f>_xlfn.IFNA(VLOOKUP($E128,Table26[],4,FALSE),"")</f>
        <v>0</v>
      </c>
      <c r="P128" s="761">
        <f>_xlfn.IFNA(VLOOKUP($E128,Table26[],5,FALSE),"")</f>
        <v>0</v>
      </c>
      <c r="Q128" s="762">
        <f>_xlfn.IFNA(VLOOKUP($E128,Table26[],6,FALSE),"")</f>
        <v>0</v>
      </c>
      <c r="R128" s="448"/>
      <c r="S128" s="137"/>
    </row>
    <row r="129" spans="1:19" ht="70.95" customHeight="1" thickBot="1" x14ac:dyDescent="0.3">
      <c r="A129" s="148"/>
      <c r="B129" s="849"/>
      <c r="C129" s="437">
        <v>105</v>
      </c>
      <c r="D129" s="414">
        <v>2</v>
      </c>
      <c r="E129" s="515" t="s">
        <v>67</v>
      </c>
      <c r="F129" s="408" t="str">
        <f>_xlfn.IFNA(IF(VLOOKUP(E129,Languages!$A:$D,1,TRUE)=E129,VLOOKUP(E129,Languages!$A:$D,Summary!$C$7,TRUE),NA()),"")</f>
        <v xml:space="preserve">Luokittelukriteereissä huomioidaan missä laajuudessa hyökkääjä voisi käyttää tietovarantoa tavoitteensa (tietovuoto, toiminnan keskeytys jne) saavuttamiseen. </v>
      </c>
      <c r="G129" s="536">
        <v>4</v>
      </c>
      <c r="H129" s="407" t="s">
        <v>3244</v>
      </c>
      <c r="I129" s="407" t="s">
        <v>3134</v>
      </c>
      <c r="J129" s="527" t="s">
        <v>1537</v>
      </c>
      <c r="K129" s="527" t="s">
        <v>5</v>
      </c>
      <c r="L129" s="527"/>
      <c r="M129" s="482">
        <f>_xlfn.IFNA(VLOOKUP($E129,Table26[],2,FALSE),"")</f>
        <v>0</v>
      </c>
      <c r="N129" s="761">
        <f>_xlfn.IFNA(VLOOKUP($E129,Table26[],3,FALSE),"")</f>
        <v>0</v>
      </c>
      <c r="O129" s="761">
        <f>_xlfn.IFNA(VLOOKUP($E129,Table26[],4,FALSE),"")</f>
        <v>0</v>
      </c>
      <c r="P129" s="761">
        <f>_xlfn.IFNA(VLOOKUP($E129,Table26[],5,FALSE),"")</f>
        <v>0</v>
      </c>
      <c r="Q129" s="762">
        <f>_xlfn.IFNA(VLOOKUP($E129,Table26[],6,FALSE),"")</f>
        <v>0</v>
      </c>
      <c r="R129" s="448"/>
      <c r="S129" s="137"/>
    </row>
    <row r="130" spans="1:19" ht="70.95" customHeight="1" thickBot="1" x14ac:dyDescent="0.3">
      <c r="A130" s="148"/>
      <c r="B130" s="849"/>
      <c r="C130" s="437">
        <v>106</v>
      </c>
      <c r="D130" s="414">
        <v>2</v>
      </c>
      <c r="E130" s="515" t="s">
        <v>68</v>
      </c>
      <c r="F130" s="408" t="str">
        <f>_xlfn.IFNA(IF(VLOOKUP(E130,Languages!$A:$D,1,TRUE)=E130,VLOOKUP(E130,Languages!$A:$D,Summary!$C$7,TRUE),NA()),"")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G130" s="483" t="s">
        <v>1537</v>
      </c>
      <c r="H130" s="407"/>
      <c r="I130" s="407" t="s">
        <v>1537</v>
      </c>
      <c r="J130" s="527" t="s">
        <v>3837</v>
      </c>
      <c r="K130" s="527" t="s">
        <v>3918</v>
      </c>
      <c r="L130" s="527" t="e">
        <f>AVERAGE(Import_KOKU!E83,Import_KOKU!E91,Import_KOKU!E92)</f>
        <v>#DIV/0!</v>
      </c>
      <c r="M130" s="482">
        <f>_xlfn.IFNA(VLOOKUP($E130,Table26[],2,FALSE),"")</f>
        <v>0</v>
      </c>
      <c r="N130" s="761">
        <f>_xlfn.IFNA(VLOOKUP($E130,Table26[],3,FALSE),"")</f>
        <v>0</v>
      </c>
      <c r="O130" s="761">
        <f>_xlfn.IFNA(VLOOKUP($E130,Table26[],4,FALSE),"")</f>
        <v>0</v>
      </c>
      <c r="P130" s="761">
        <f>_xlfn.IFNA(VLOOKUP($E130,Table26[],5,FALSE),"")</f>
        <v>0</v>
      </c>
      <c r="Q130" s="762">
        <f>_xlfn.IFNA(VLOOKUP($E130,Table26[],6,FALSE),"")</f>
        <v>0</v>
      </c>
      <c r="R130" s="448"/>
      <c r="S130" s="137"/>
    </row>
    <row r="131" spans="1:19" ht="70.95" customHeight="1" thickBot="1" x14ac:dyDescent="0.3">
      <c r="A131" s="148"/>
      <c r="B131" s="849"/>
      <c r="C131" s="437">
        <v>107</v>
      </c>
      <c r="D131" s="414">
        <v>3</v>
      </c>
      <c r="E131" s="515" t="s">
        <v>69</v>
      </c>
      <c r="F131" s="408" t="str">
        <f>_xlfn.IFNA(IF(VLOOKUP(E131,Languages!$A:$D,1,TRUE)=E131,VLOOKUP(E131,Languages!$A:$D,Summary!$C$7,TRUE),NA()),"")</f>
        <v>Tietovarantojen rekisteri on täydellinen (eli rekisteri kattaa kaikki toiminnon tietovarannot).</v>
      </c>
      <c r="G131" s="535">
        <v>3</v>
      </c>
      <c r="H131" s="407" t="s">
        <v>2945</v>
      </c>
      <c r="I131" s="407" t="s">
        <v>3133</v>
      </c>
      <c r="J131" s="527" t="s">
        <v>1537</v>
      </c>
      <c r="K131" s="527" t="s">
        <v>5</v>
      </c>
      <c r="L131" s="527"/>
      <c r="M131" s="482">
        <f>_xlfn.IFNA(VLOOKUP($E131,Table26[],2,FALSE),"")</f>
        <v>0</v>
      </c>
      <c r="N131" s="761">
        <f>_xlfn.IFNA(VLOOKUP($E131,Table26[],3,FALSE),"")</f>
        <v>0</v>
      </c>
      <c r="O131" s="761">
        <f>_xlfn.IFNA(VLOOKUP($E131,Table26[],4,FALSE),"")</f>
        <v>0</v>
      </c>
      <c r="P131" s="761">
        <f>_xlfn.IFNA(VLOOKUP($E131,Table26[],5,FALSE),"")</f>
        <v>0</v>
      </c>
      <c r="Q131" s="762">
        <f>_xlfn.IFNA(VLOOKUP($E131,Table26[],6,FALSE),"")</f>
        <v>0</v>
      </c>
      <c r="R131" s="448"/>
      <c r="S131" s="137"/>
    </row>
    <row r="132" spans="1:19" ht="70.95" customHeight="1" thickBot="1" x14ac:dyDescent="0.3">
      <c r="A132" s="148"/>
      <c r="B132" s="849"/>
      <c r="C132" s="437">
        <v>108</v>
      </c>
      <c r="D132" s="414">
        <v>3</v>
      </c>
      <c r="E132" s="515" t="s">
        <v>844</v>
      </c>
      <c r="F132" s="408" t="str">
        <f>_xlfn.IFNA(IF(VLOOKUP(E132,Languages!$A:$D,1,TRUE)=E132,VLOOKUP(E132,Languages!$A:$D,Summary!$C$7,TRUE),NA()),"")</f>
        <v>Rekisteri on ajan tasalla (eli rekisteriä päivitetään aika ajoin ja määriteltyjen tilanteiden kuten järjestelmämuutosten yhteydessä).</v>
      </c>
      <c r="G132" s="535">
        <v>3</v>
      </c>
      <c r="H132" s="407" t="s">
        <v>2945</v>
      </c>
      <c r="I132" s="407" t="s">
        <v>3133</v>
      </c>
      <c r="J132" s="527" t="s">
        <v>1537</v>
      </c>
      <c r="K132" s="527" t="s">
        <v>5</v>
      </c>
      <c r="L132" s="527"/>
      <c r="M132" s="482">
        <f>_xlfn.IFNA(VLOOKUP($E132,Table26[],2,FALSE),"")</f>
        <v>0</v>
      </c>
      <c r="N132" s="761">
        <f>_xlfn.IFNA(VLOOKUP($E132,Table26[],3,FALSE),"")</f>
        <v>0</v>
      </c>
      <c r="O132" s="761">
        <f>_xlfn.IFNA(VLOOKUP($E132,Table26[],4,FALSE),"")</f>
        <v>0</v>
      </c>
      <c r="P132" s="761">
        <f>_xlfn.IFNA(VLOOKUP($E132,Table26[],5,FALSE),"")</f>
        <v>0</v>
      </c>
      <c r="Q132" s="762">
        <f>_xlfn.IFNA(VLOOKUP($E132,Table26[],6,FALSE),"")</f>
        <v>0</v>
      </c>
      <c r="R132" s="448"/>
      <c r="S132" s="137"/>
    </row>
    <row r="133" spans="1:19" ht="70.95" customHeight="1" thickBot="1" x14ac:dyDescent="0.3">
      <c r="A133" s="148"/>
      <c r="B133" s="849"/>
      <c r="C133" s="437">
        <v>109</v>
      </c>
      <c r="D133" s="414">
        <v>3</v>
      </c>
      <c r="E133" s="515" t="s">
        <v>845</v>
      </c>
      <c r="F133" s="408" t="str">
        <f>_xlfn.IFNA(IF(VLOOKUP(E133,Languages!$A:$D,1,TRUE)=E133,VLOOKUP(E133,Languages!$A:$D,Summary!$C$7,TRUE),NA()),"")</f>
        <v>Tietovarannot poistetaan, ylikirjoitetaan tai tuhotaan elinkaaren lopussa käyttäen turvallisuusvaatimusten mukaisia menetelmiä. (huomioidaan mm. tiedon suojaustaso)</v>
      </c>
      <c r="G133" s="483" t="s">
        <v>1537</v>
      </c>
      <c r="H133" s="407"/>
      <c r="I133" s="407" t="s">
        <v>1537</v>
      </c>
      <c r="J133" s="527" t="s">
        <v>1537</v>
      </c>
      <c r="K133" s="527" t="s">
        <v>5</v>
      </c>
      <c r="L133" s="527"/>
      <c r="M133" s="482">
        <f>_xlfn.IFNA(VLOOKUP($E133,Table26[],2,FALSE),"")</f>
        <v>0</v>
      </c>
      <c r="N133" s="761">
        <f>_xlfn.IFNA(VLOOKUP($E133,Table26[],3,FALSE),"")</f>
        <v>0</v>
      </c>
      <c r="O133" s="761">
        <f>_xlfn.IFNA(VLOOKUP($E133,Table26[],4,FALSE),"")</f>
        <v>0</v>
      </c>
      <c r="P133" s="761">
        <f>_xlfn.IFNA(VLOOKUP($E133,Table26[],5,FALSE),"")</f>
        <v>0</v>
      </c>
      <c r="Q133" s="762">
        <f>_xlfn.IFNA(VLOOKUP($E133,Table26[],6,FALSE),"")</f>
        <v>0</v>
      </c>
      <c r="R133" s="448"/>
      <c r="S133" s="137"/>
    </row>
    <row r="134" spans="1:19" ht="70.95" customHeight="1" thickBot="1" x14ac:dyDescent="0.3">
      <c r="A134" s="148"/>
      <c r="B134" s="849"/>
      <c r="C134" s="437">
        <v>110</v>
      </c>
      <c r="D134" s="414">
        <v>1</v>
      </c>
      <c r="E134" s="515" t="s">
        <v>71</v>
      </c>
      <c r="F134" s="408" t="str">
        <f>_xlfn.IFNA(IF(VLOOKUP(E134,Languages!$A:$D,1,TRUE)=E134,VLOOKUP(E134,Languages!$A:$D,Summary!$C$7,TRUE),NA()),"")</f>
        <v>Laitteiden, ohjelmistojen ja tietovarantojen konfiguraatioista on luotu vakioidut perusasetukset. Tasolla 1 tämän ei tarvitse olla systemaattista ja säännöllistä.</v>
      </c>
      <c r="G134" s="537">
        <v>5</v>
      </c>
      <c r="H134" s="407" t="s">
        <v>3260</v>
      </c>
      <c r="I134" s="407" t="s">
        <v>3135</v>
      </c>
      <c r="J134" s="527" t="s">
        <v>1537</v>
      </c>
      <c r="K134" s="527" t="s">
        <v>5</v>
      </c>
      <c r="L134" s="527"/>
      <c r="M134" s="482">
        <f>_xlfn.IFNA(VLOOKUP($E134,Table26[],2,FALSE),"")</f>
        <v>0</v>
      </c>
      <c r="N134" s="761">
        <f>_xlfn.IFNA(VLOOKUP($E134,Table26[],3,FALSE),"")</f>
        <v>0</v>
      </c>
      <c r="O134" s="761">
        <f>_xlfn.IFNA(VLOOKUP($E134,Table26[],4,FALSE),"")</f>
        <v>0</v>
      </c>
      <c r="P134" s="761">
        <f>_xlfn.IFNA(VLOOKUP($E134,Table26[],5,FALSE),"")</f>
        <v>0</v>
      </c>
      <c r="Q134" s="762">
        <f>_xlfn.IFNA(VLOOKUP($E134,Table26[],6,FALSE),"")</f>
        <v>0</v>
      </c>
      <c r="R134" s="448"/>
      <c r="S134" s="137"/>
    </row>
    <row r="135" spans="1:19" ht="70.95" customHeight="1" thickBot="1" x14ac:dyDescent="0.3">
      <c r="A135" s="148"/>
      <c r="B135" s="849"/>
      <c r="C135" s="437">
        <v>111</v>
      </c>
      <c r="D135" s="414">
        <v>2</v>
      </c>
      <c r="E135" s="515" t="s">
        <v>73</v>
      </c>
      <c r="F135" s="408" t="str">
        <f>_xlfn.IFNA(IF(VLOOKUP(E135,Languages!$A:$D,1,TRUE)=E135,VLOOKUP(E135,Languages!$A:$D,Summary!$C$7,TRUE),NA()),"")</f>
        <v>Vakioituja perusasetuksia käytetään, kun laitteille, ohjelmistoille tai tietovarannoille luodaan uusi konfiguraatio tai palautetaan vanha konfiguraatio.</v>
      </c>
      <c r="G135" s="538">
        <v>6</v>
      </c>
      <c r="H135" s="407" t="s">
        <v>3261</v>
      </c>
      <c r="I135" s="407" t="s">
        <v>3136</v>
      </c>
      <c r="J135" s="527" t="s">
        <v>1537</v>
      </c>
      <c r="K135" s="527" t="s">
        <v>5</v>
      </c>
      <c r="L135" s="527"/>
      <c r="M135" s="482">
        <f>_xlfn.IFNA(VLOOKUP($E135,Table26[],2,FALSE),"")</f>
        <v>0</v>
      </c>
      <c r="N135" s="761">
        <f>_xlfn.IFNA(VLOOKUP($E135,Table26[],3,FALSE),"")</f>
        <v>0</v>
      </c>
      <c r="O135" s="761">
        <f>_xlfn.IFNA(VLOOKUP($E135,Table26[],4,FALSE),"")</f>
        <v>0</v>
      </c>
      <c r="P135" s="761">
        <f>_xlfn.IFNA(VLOOKUP($E135,Table26[],5,FALSE),"")</f>
        <v>0</v>
      </c>
      <c r="Q135" s="762">
        <f>_xlfn.IFNA(VLOOKUP($E135,Table26[],6,FALSE),"")</f>
        <v>0</v>
      </c>
      <c r="R135" s="448"/>
      <c r="S135" s="137"/>
    </row>
    <row r="136" spans="1:19" ht="70.95" customHeight="1" thickBot="1" x14ac:dyDescent="0.3">
      <c r="A136" s="148"/>
      <c r="B136" s="849"/>
      <c r="C136" s="437">
        <v>112</v>
      </c>
      <c r="D136" s="414">
        <v>2</v>
      </c>
      <c r="E136" s="515" t="s">
        <v>75</v>
      </c>
      <c r="F136" s="408" t="str">
        <f>_xlfn.IFNA(IF(VLOOKUP(E136,Languages!$A:$D,1,TRUE)=E136,VLOOKUP(E136,Languages!$A:$D,Summary!$C$7,TRUE),NA()),"")</f>
        <v>Vakioidut perusasetukset sisältävät soveltuvilta osin organisaation kyberarkkitehtuurissa määritellyt vaatimukset [kts. ARCHITECTURE-1f].</v>
      </c>
      <c r="G136" s="537">
        <v>5</v>
      </c>
      <c r="H136" s="407" t="s">
        <v>3260</v>
      </c>
      <c r="I136" s="407" t="s">
        <v>3135</v>
      </c>
      <c r="J136" s="527" t="s">
        <v>3835</v>
      </c>
      <c r="K136" s="527" t="s">
        <v>3916</v>
      </c>
      <c r="L136" s="527">
        <f>_xlfn.IFNA(VLOOKUP(J136,Import_KOKU!B:E,4,FALSE),"puuttuu")</f>
        <v>0</v>
      </c>
      <c r="M136" s="482">
        <f>_xlfn.IFNA(VLOOKUP($E136,Table26[],2,FALSE),"")</f>
        <v>0</v>
      </c>
      <c r="N136" s="761">
        <f>_xlfn.IFNA(VLOOKUP($E136,Table26[],3,FALSE),"")</f>
        <v>0</v>
      </c>
      <c r="O136" s="761">
        <f>_xlfn.IFNA(VLOOKUP($E136,Table26[],4,FALSE),"")</f>
        <v>0</v>
      </c>
      <c r="P136" s="761">
        <f>_xlfn.IFNA(VLOOKUP($E136,Table26[],5,FALSE),"")</f>
        <v>0</v>
      </c>
      <c r="Q136" s="762">
        <f>_xlfn.IFNA(VLOOKUP($E136,Table26[],6,FALSE),"")</f>
        <v>0</v>
      </c>
      <c r="R136" s="448"/>
      <c r="S136" s="137"/>
    </row>
    <row r="137" spans="1:19" ht="70.95" customHeight="1" thickBot="1" x14ac:dyDescent="0.3">
      <c r="A137" s="148"/>
      <c r="B137" s="849"/>
      <c r="C137" s="437">
        <v>113</v>
      </c>
      <c r="D137" s="414">
        <v>2</v>
      </c>
      <c r="E137" s="515" t="s">
        <v>77</v>
      </c>
      <c r="F137" s="408" t="str">
        <f>_xlfn.IFNA(IF(VLOOKUP(E137,Languages!$A:$D,1,TRUE)=E137,VLOOKUP(E137,Languages!$A:$D,Summary!$C$7,TRUE),NA()),"")</f>
        <v>Perusasetuksia katselmoidaan ja päivitetään säännöllisesti ja ja määriteltyjen tilanteiden kuten järjestelmämuutosten tai kyberarkkitehtuurin muutosten yhteydessä.</v>
      </c>
      <c r="G137" s="537">
        <v>5</v>
      </c>
      <c r="H137" s="407" t="s">
        <v>3260</v>
      </c>
      <c r="I137" s="407" t="s">
        <v>3135</v>
      </c>
      <c r="J137" s="527" t="s">
        <v>1537</v>
      </c>
      <c r="K137" s="527" t="s">
        <v>5</v>
      </c>
      <c r="L137" s="527"/>
      <c r="M137" s="482">
        <f>_xlfn.IFNA(VLOOKUP($E137,Table26[],2,FALSE),"")</f>
        <v>0</v>
      </c>
      <c r="N137" s="761">
        <f>_xlfn.IFNA(VLOOKUP($E137,Table26[],3,FALSE),"")</f>
        <v>0</v>
      </c>
      <c r="O137" s="761">
        <f>_xlfn.IFNA(VLOOKUP($E137,Table26[],4,FALSE),"")</f>
        <v>0</v>
      </c>
      <c r="P137" s="761">
        <f>_xlfn.IFNA(VLOOKUP($E137,Table26[],5,FALSE),"")</f>
        <v>0</v>
      </c>
      <c r="Q137" s="762">
        <f>_xlfn.IFNA(VLOOKUP($E137,Table26[],6,FALSE),"")</f>
        <v>0</v>
      </c>
      <c r="R137" s="448"/>
      <c r="S137" s="137"/>
    </row>
    <row r="138" spans="1:19" ht="70.95" customHeight="1" thickBot="1" x14ac:dyDescent="0.3">
      <c r="A138" s="148"/>
      <c r="B138" s="849"/>
      <c r="C138" s="437">
        <v>114</v>
      </c>
      <c r="D138" s="414">
        <v>3</v>
      </c>
      <c r="E138" s="515" t="s">
        <v>79</v>
      </c>
      <c r="F138" s="408" t="str">
        <f>_xlfn.IFNA(IF(VLOOKUP(E138,Languages!$A:$D,1,TRUE)=E138,VLOOKUP(E138,Languages!$A:$D,Summary!$C$7,TRUE),NA()),"")</f>
        <v>Konfiguraatioiden yhdenmukaisuutta vakioituihin perusasetuksiin seurataan säännöllisesti koko laitteen, ohjelmiston tai tietovarannon elinkaaren ajan.</v>
      </c>
      <c r="G138" s="538">
        <v>6</v>
      </c>
      <c r="H138" s="407" t="s">
        <v>3261</v>
      </c>
      <c r="I138" s="407" t="s">
        <v>3136</v>
      </c>
      <c r="J138" s="527" t="s">
        <v>1537</v>
      </c>
      <c r="K138" s="527" t="s">
        <v>5</v>
      </c>
      <c r="L138" s="527"/>
      <c r="M138" s="482">
        <f>_xlfn.IFNA(VLOOKUP($E138,Table26[],2,FALSE),"")</f>
        <v>0</v>
      </c>
      <c r="N138" s="761">
        <f>_xlfn.IFNA(VLOOKUP($E138,Table26[],3,FALSE),"")</f>
        <v>0</v>
      </c>
      <c r="O138" s="761">
        <f>_xlfn.IFNA(VLOOKUP($E138,Table26[],4,FALSE),"")</f>
        <v>0</v>
      </c>
      <c r="P138" s="761">
        <f>_xlfn.IFNA(VLOOKUP($E138,Table26[],5,FALSE),"")</f>
        <v>0</v>
      </c>
      <c r="Q138" s="762">
        <f>_xlfn.IFNA(VLOOKUP($E138,Table26[],6,FALSE),"")</f>
        <v>0</v>
      </c>
      <c r="R138" s="448"/>
      <c r="S138" s="137"/>
    </row>
    <row r="139" spans="1:19" ht="70.95" customHeight="1" thickBot="1" x14ac:dyDescent="0.3">
      <c r="A139" s="148"/>
      <c r="B139" s="849"/>
      <c r="C139" s="437">
        <v>115</v>
      </c>
      <c r="D139" s="414">
        <v>1</v>
      </c>
      <c r="E139" s="515" t="s">
        <v>82</v>
      </c>
      <c r="F139" s="408" t="str">
        <f>_xlfn.IFNA(IF(VLOOKUP(E139,Languages!$A:$D,1,TRUE)=E139,VLOOKUP(E139,Languages!$A:$D,Summary!$C$7,TRUE),NA()),"")</f>
        <v>Laitteisiin, ohjelmistoihin ja tietovarantoihin tehtävät muutokset arvioidaan ja hyväksytetään ennen niiden toteuttamista. Tasolla 1 tämän ei tarvitse olla systemaattista ja säännöllistä. (ad hoc, tapauskohtaisesti)</v>
      </c>
      <c r="G139" s="539">
        <v>7</v>
      </c>
      <c r="H139" s="407" t="s">
        <v>3262</v>
      </c>
      <c r="I139" s="407" t="s">
        <v>3137</v>
      </c>
      <c r="J139" s="527" t="s">
        <v>1537</v>
      </c>
      <c r="K139" s="527" t="s">
        <v>5</v>
      </c>
      <c r="L139" s="527"/>
      <c r="M139" s="482">
        <f>_xlfn.IFNA(VLOOKUP($E139,Table26[],2,FALSE),"")</f>
        <v>0</v>
      </c>
      <c r="N139" s="761">
        <f>_xlfn.IFNA(VLOOKUP($E139,Table26[],3,FALSE),"")</f>
        <v>0</v>
      </c>
      <c r="O139" s="761">
        <f>_xlfn.IFNA(VLOOKUP($E139,Table26[],4,FALSE),"")</f>
        <v>0</v>
      </c>
      <c r="P139" s="761">
        <f>_xlfn.IFNA(VLOOKUP($E139,Table26[],5,FALSE),"")</f>
        <v>0</v>
      </c>
      <c r="Q139" s="762">
        <f>_xlfn.IFNA(VLOOKUP($E139,Table26[],6,FALSE),"")</f>
        <v>0</v>
      </c>
      <c r="R139" s="448"/>
      <c r="S139" s="137"/>
    </row>
    <row r="140" spans="1:19" ht="70.95" customHeight="1" thickBot="1" x14ac:dyDescent="0.3">
      <c r="A140" s="148"/>
      <c r="B140" s="849"/>
      <c r="C140" s="437">
        <v>116</v>
      </c>
      <c r="D140" s="414">
        <v>1</v>
      </c>
      <c r="E140" s="515" t="s">
        <v>84</v>
      </c>
      <c r="F140" s="408" t="str">
        <f>_xlfn.IFNA(IF(VLOOKUP(E140,Languages!$A:$D,1,TRUE)=E140,VLOOKUP(E140,Languages!$A:$D,Summary!$C$7,TRUE),NA()),"")</f>
        <v>Laitteisiin, ohjelmistoihin ja tietovarantoihin tehtävistä muutoksista pidetään lokia. Tasolla 1 tämän ei tarvitse olla systemaattista ja säännöllistä. (ad hoc, tapauskohtaisesti)</v>
      </c>
      <c r="G140" s="540">
        <v>8</v>
      </c>
      <c r="H140" s="407" t="s">
        <v>3263</v>
      </c>
      <c r="I140" s="407" t="s">
        <v>3138</v>
      </c>
      <c r="J140" s="527" t="s">
        <v>1537</v>
      </c>
      <c r="K140" s="527" t="s">
        <v>5</v>
      </c>
      <c r="L140" s="527"/>
      <c r="M140" s="482">
        <f>_xlfn.IFNA(VLOOKUP($E140,Table26[],2,FALSE),"")</f>
        <v>0</v>
      </c>
      <c r="N140" s="761">
        <f>_xlfn.IFNA(VLOOKUP($E140,Table26[],3,FALSE),"")</f>
        <v>0</v>
      </c>
      <c r="O140" s="761">
        <f>_xlfn.IFNA(VLOOKUP($E140,Table26[],4,FALSE),"")</f>
        <v>0</v>
      </c>
      <c r="P140" s="761">
        <f>_xlfn.IFNA(VLOOKUP($E140,Table26[],5,FALSE),"")</f>
        <v>0</v>
      </c>
      <c r="Q140" s="762">
        <f>_xlfn.IFNA(VLOOKUP($E140,Table26[],6,FALSE),"")</f>
        <v>0</v>
      </c>
      <c r="R140" s="448"/>
      <c r="S140" s="137"/>
    </row>
    <row r="141" spans="1:19" ht="70.95" customHeight="1" thickBot="1" x14ac:dyDescent="0.3">
      <c r="A141" s="148"/>
      <c r="B141" s="849"/>
      <c r="C141" s="437">
        <v>117</v>
      </c>
      <c r="D141" s="414">
        <v>2</v>
      </c>
      <c r="E141" s="515" t="s">
        <v>86</v>
      </c>
      <c r="F141" s="408" t="str">
        <f>_xlfn.IFNA(IF(VLOOKUP(E141,Languages!$A:$D,1,TRUE)=E141,VLOOKUP(E141,Languages!$A:$D,Summary!$C$7,TRUE),NA()),"")</f>
        <v>Laitteiden, ohjelmistojen ja tietovarantojen muutoksille on määritelty dokumentointivaatimukset, joita myös ylläpidetään.</v>
      </c>
      <c r="G141" s="540">
        <v>8</v>
      </c>
      <c r="H141" s="407" t="s">
        <v>3263</v>
      </c>
      <c r="I141" s="407" t="s">
        <v>3138</v>
      </c>
      <c r="J141" s="527" t="s">
        <v>1537</v>
      </c>
      <c r="K141" s="527" t="s">
        <v>5</v>
      </c>
      <c r="L141" s="527"/>
      <c r="M141" s="482">
        <f>_xlfn.IFNA(VLOOKUP($E141,Table26[],2,FALSE),"")</f>
        <v>0</v>
      </c>
      <c r="N141" s="761">
        <f>_xlfn.IFNA(VLOOKUP($E141,Table26[],3,FALSE),"")</f>
        <v>0</v>
      </c>
      <c r="O141" s="761">
        <f>_xlfn.IFNA(VLOOKUP($E141,Table26[],4,FALSE),"")</f>
        <v>0</v>
      </c>
      <c r="P141" s="761">
        <f>_xlfn.IFNA(VLOOKUP($E141,Table26[],5,FALSE),"")</f>
        <v>0</v>
      </c>
      <c r="Q141" s="762">
        <f>_xlfn.IFNA(VLOOKUP($E141,Table26[],6,FALSE),"")</f>
        <v>0</v>
      </c>
      <c r="R141" s="448"/>
      <c r="S141" s="137"/>
    </row>
    <row r="142" spans="1:19" ht="70.95" customHeight="1" thickBot="1" x14ac:dyDescent="0.3">
      <c r="A142" s="148"/>
      <c r="B142" s="849"/>
      <c r="C142" s="437">
        <v>118</v>
      </c>
      <c r="D142" s="414">
        <v>2</v>
      </c>
      <c r="E142" s="515" t="s">
        <v>88</v>
      </c>
      <c r="F142" s="408" t="str">
        <f>_xlfn.IFNA(IF(VLOOKUP(E142,Languages!$A:$D,1,TRUE)=E142,VLOOKUP(E142,Languages!$A:$D,Summary!$C$7,TRUE),NA()),"")</f>
        <v>Tärkeisiin (korkean prioriteetin) laitteisiin, ohjelmistoihin ja tietovarantoihin tehtävät muutokset testataan ennen niiden toteuttamista.</v>
      </c>
      <c r="G142" s="539">
        <v>7</v>
      </c>
      <c r="H142" s="407" t="s">
        <v>3262</v>
      </c>
      <c r="I142" s="407" t="s">
        <v>3137</v>
      </c>
      <c r="J142" s="527" t="s">
        <v>1537</v>
      </c>
      <c r="K142" s="527" t="s">
        <v>5</v>
      </c>
      <c r="L142" s="527"/>
      <c r="M142" s="482">
        <f>_xlfn.IFNA(VLOOKUP($E142,Table26[],2,FALSE),"")</f>
        <v>0</v>
      </c>
      <c r="N142" s="761">
        <f>_xlfn.IFNA(VLOOKUP($E142,Table26[],3,FALSE),"")</f>
        <v>0</v>
      </c>
      <c r="O142" s="761">
        <f>_xlfn.IFNA(VLOOKUP($E142,Table26[],4,FALSE),"")</f>
        <v>0</v>
      </c>
      <c r="P142" s="761">
        <f>_xlfn.IFNA(VLOOKUP($E142,Table26[],5,FALSE),"")</f>
        <v>0</v>
      </c>
      <c r="Q142" s="762">
        <f>_xlfn.IFNA(VLOOKUP($E142,Table26[],6,FALSE),"")</f>
        <v>0</v>
      </c>
      <c r="R142" s="448"/>
      <c r="S142" s="137"/>
    </row>
    <row r="143" spans="1:19" ht="70.95" customHeight="1" thickBot="1" x14ac:dyDescent="0.3">
      <c r="A143" s="148"/>
      <c r="B143" s="849"/>
      <c r="C143" s="437">
        <v>119</v>
      </c>
      <c r="D143" s="414">
        <v>2</v>
      </c>
      <c r="E143" s="515" t="s">
        <v>90</v>
      </c>
      <c r="F143" s="408" t="str">
        <f>_xlfn.IFNA(IF(VLOOKUP(E143,Languages!$A:$D,1,TRUE)=E143,VLOOKUP(E143,Languages!$A:$D,Summary!$C$7,TRUE),NA()),"")</f>
        <v>Muutokset ja päivitykset toteutetaan turvallisesti.</v>
      </c>
      <c r="G143" s="539">
        <v>7</v>
      </c>
      <c r="H143" s="407" t="s">
        <v>3262</v>
      </c>
      <c r="I143" s="407" t="s">
        <v>3137</v>
      </c>
      <c r="J143" s="527" t="s">
        <v>3835</v>
      </c>
      <c r="K143" s="527" t="s">
        <v>3916</v>
      </c>
      <c r="L143" s="527">
        <f>_xlfn.IFNA(VLOOKUP(J143,Import_KOKU!B:E,4,FALSE),"puuttuu")</f>
        <v>0</v>
      </c>
      <c r="M143" s="482">
        <f>_xlfn.IFNA(VLOOKUP($E143,Table26[],2,FALSE),"")</f>
        <v>0</v>
      </c>
      <c r="N143" s="761">
        <f>_xlfn.IFNA(VLOOKUP($E143,Table26[],3,FALSE),"")</f>
        <v>0</v>
      </c>
      <c r="O143" s="761">
        <f>_xlfn.IFNA(VLOOKUP($E143,Table26[],4,FALSE),"")</f>
        <v>0</v>
      </c>
      <c r="P143" s="761">
        <f>_xlfn.IFNA(VLOOKUP($E143,Table26[],5,FALSE),"")</f>
        <v>0</v>
      </c>
      <c r="Q143" s="762">
        <f>_xlfn.IFNA(VLOOKUP($E143,Table26[],6,FALSE),"")</f>
        <v>0</v>
      </c>
      <c r="R143" s="448"/>
      <c r="S143" s="137"/>
    </row>
    <row r="144" spans="1:19" ht="70.95" customHeight="1" thickBot="1" x14ac:dyDescent="0.3">
      <c r="A144" s="148"/>
      <c r="B144" s="849"/>
      <c r="C144" s="437">
        <v>120</v>
      </c>
      <c r="D144" s="414">
        <v>2</v>
      </c>
      <c r="E144" s="515" t="s">
        <v>91</v>
      </c>
      <c r="F144" s="408" t="str">
        <f>_xlfn.IFNA(IF(VLOOKUP(E144,Languages!$A:$D,1,TRUE)=E144,VLOOKUP(E144,Languages!$A:$D,Summary!$C$7,TRUE),NA()),"")</f>
        <v>Kyvykkyys palautua muutoksia edeltävään tilaan on olemassa ja sitä ylläpidetään niiden laitteiden, ohjelmistojen ja tietovarantojen osalta, jotka ovat tärkeitä toiminnolle.</v>
      </c>
      <c r="G144" s="539">
        <v>7</v>
      </c>
      <c r="H144" s="407" t="s">
        <v>3262</v>
      </c>
      <c r="I144" s="407" t="s">
        <v>3137</v>
      </c>
      <c r="J144" s="527" t="s">
        <v>1537</v>
      </c>
      <c r="K144" s="527" t="s">
        <v>5</v>
      </c>
      <c r="L144" s="527"/>
      <c r="M144" s="482">
        <f>_xlfn.IFNA(VLOOKUP($E144,Table26[],2,FALSE),"")</f>
        <v>0</v>
      </c>
      <c r="N144" s="761">
        <f>_xlfn.IFNA(VLOOKUP($E144,Table26[],3,FALSE),"")</f>
        <v>0</v>
      </c>
      <c r="O144" s="761">
        <f>_xlfn.IFNA(VLOOKUP($E144,Table26[],4,FALSE),"")</f>
        <v>0</v>
      </c>
      <c r="P144" s="761">
        <f>_xlfn.IFNA(VLOOKUP($E144,Table26[],5,FALSE),"")</f>
        <v>0</v>
      </c>
      <c r="Q144" s="762">
        <f>_xlfn.IFNA(VLOOKUP($E144,Table26[],6,FALSE),"")</f>
        <v>0</v>
      </c>
      <c r="R144" s="448"/>
      <c r="S144" s="137"/>
    </row>
    <row r="145" spans="1:19" ht="70.95" customHeight="1" thickBot="1" x14ac:dyDescent="0.3">
      <c r="A145" s="148"/>
      <c r="B145" s="849"/>
      <c r="C145" s="437">
        <v>121</v>
      </c>
      <c r="D145" s="414">
        <v>2</v>
      </c>
      <c r="E145" s="515" t="s">
        <v>2267</v>
      </c>
      <c r="F145" s="408" t="str">
        <f>_xlfn.IFNA(IF(VLOOKUP(E145,Languages!$A:$D,1,TRUE)=E145,VLOOKUP(E145,Languages!$A:$D,Summary!$C$7,TRUE),NA()),"")</f>
        <v>Muutoksenhallinnan käytännöt kattavat laitteiden, ohjelmistojen ja tiedon koko elinkaaren (esimerkiksi hankinnan, käyttöönoton, käytön ja käytöstä poiston).</v>
      </c>
      <c r="G145" s="483" t="s">
        <v>1537</v>
      </c>
      <c r="H145" s="407"/>
      <c r="I145" s="407" t="s">
        <v>1537</v>
      </c>
      <c r="J145" s="527" t="s">
        <v>1537</v>
      </c>
      <c r="K145" s="527" t="s">
        <v>5</v>
      </c>
      <c r="L145" s="527"/>
      <c r="M145" s="482">
        <f>_xlfn.IFNA(VLOOKUP($E145,Table26[],2,FALSE),"")</f>
        <v>0</v>
      </c>
      <c r="N145" s="761">
        <f>_xlfn.IFNA(VLOOKUP($E145,Table26[],3,FALSE),"")</f>
        <v>0</v>
      </c>
      <c r="O145" s="761">
        <f>_xlfn.IFNA(VLOOKUP($E145,Table26[],4,FALSE),"")</f>
        <v>0</v>
      </c>
      <c r="P145" s="761">
        <f>_xlfn.IFNA(VLOOKUP($E145,Table26[],5,FALSE),"")</f>
        <v>0</v>
      </c>
      <c r="Q145" s="762">
        <f>_xlfn.IFNA(VLOOKUP($E145,Table26[],6,FALSE),"")</f>
        <v>0</v>
      </c>
      <c r="R145" s="448"/>
      <c r="S145" s="137"/>
    </row>
    <row r="146" spans="1:19" ht="70.95" customHeight="1" thickBot="1" x14ac:dyDescent="0.3">
      <c r="A146" s="148"/>
      <c r="B146" s="849"/>
      <c r="C146" s="437">
        <v>122</v>
      </c>
      <c r="D146" s="414">
        <v>3</v>
      </c>
      <c r="E146" s="515" t="s">
        <v>2268</v>
      </c>
      <c r="F146" s="408" t="str">
        <f>_xlfn.IFNA(IF(VLOOKUP(E146,Languages!$A:$D,1,TRUE)=E146,VLOOKUP(E146,Languages!$A:$D,Summary!$C$7,TRUE),NA()),"")</f>
        <v>Tärkeisiin (korkean prioriteetin) laitteisiin, ohjelmistoihin ja tietovarantoihin tehtävien muutosten kyberturvallisuusvaikutus testataan ennen niiden toteuttamista.</v>
      </c>
      <c r="G146" s="539">
        <v>7</v>
      </c>
      <c r="H146" s="407" t="s">
        <v>3262</v>
      </c>
      <c r="I146" s="407" t="s">
        <v>3137</v>
      </c>
      <c r="J146" s="527" t="s">
        <v>1537</v>
      </c>
      <c r="K146" s="527" t="s">
        <v>5</v>
      </c>
      <c r="L146" s="527"/>
      <c r="M146" s="482">
        <f>_xlfn.IFNA(VLOOKUP($E146,Table26[],2,FALSE),"")</f>
        <v>0</v>
      </c>
      <c r="N146" s="761">
        <f>_xlfn.IFNA(VLOOKUP($E146,Table26[],3,FALSE),"")</f>
        <v>0</v>
      </c>
      <c r="O146" s="761">
        <f>_xlfn.IFNA(VLOOKUP($E146,Table26[],4,FALSE),"")</f>
        <v>0</v>
      </c>
      <c r="P146" s="761">
        <f>_xlfn.IFNA(VLOOKUP($E146,Table26[],5,FALSE),"")</f>
        <v>0</v>
      </c>
      <c r="Q146" s="762">
        <f>_xlfn.IFNA(VLOOKUP($E146,Table26[],6,FALSE),"")</f>
        <v>0</v>
      </c>
      <c r="R146" s="448"/>
      <c r="S146" s="137"/>
    </row>
    <row r="147" spans="1:19" ht="70.95" customHeight="1" thickBot="1" x14ac:dyDescent="0.3">
      <c r="A147" s="148"/>
      <c r="B147" s="849"/>
      <c r="C147" s="437">
        <v>123</v>
      </c>
      <c r="D147" s="414">
        <v>3</v>
      </c>
      <c r="E147" s="515" t="s">
        <v>2269</v>
      </c>
      <c r="F147" s="408" t="str">
        <f>_xlfn.IFNA(IF(VLOOKUP(E147,Languages!$A:$D,1,TRUE)=E147,VLOOKUP(E147,Languages!$A:$D,Summary!$C$7,TRUE),NA()),"")</f>
        <v>Muutoksenhallinnan lokit sisältävät tietoa sellaisista tehdyistä muutoksista, jotka vaikuttavat kyseisen laitteen, ohjelmiston tai tietovarannon kyberturvallisuusvaatimuksiin.</v>
      </c>
      <c r="G147" s="540">
        <v>8</v>
      </c>
      <c r="H147" s="407" t="s">
        <v>3263</v>
      </c>
      <c r="I147" s="407" t="s">
        <v>3138</v>
      </c>
      <c r="J147" s="527" t="s">
        <v>1537</v>
      </c>
      <c r="K147" s="527" t="s">
        <v>5</v>
      </c>
      <c r="L147" s="527"/>
      <c r="M147" s="482">
        <f>_xlfn.IFNA(VLOOKUP($E147,Table26[],2,FALSE),"")</f>
        <v>0</v>
      </c>
      <c r="N147" s="761">
        <f>_xlfn.IFNA(VLOOKUP($E147,Table26[],3,FALSE),"")</f>
        <v>0</v>
      </c>
      <c r="O147" s="761">
        <f>_xlfn.IFNA(VLOOKUP($E147,Table26[],4,FALSE),"")</f>
        <v>0</v>
      </c>
      <c r="P147" s="761">
        <f>_xlfn.IFNA(VLOOKUP($E147,Table26[],5,FALSE),"")</f>
        <v>0</v>
      </c>
      <c r="Q147" s="762">
        <f>_xlfn.IFNA(VLOOKUP($E147,Table26[],6,FALSE),"")</f>
        <v>0</v>
      </c>
      <c r="R147" s="448"/>
      <c r="S147" s="137"/>
    </row>
    <row r="148" spans="1:19" ht="70.95" customHeight="1" thickBot="1" x14ac:dyDescent="0.3">
      <c r="A148" s="148"/>
      <c r="B148" s="849"/>
      <c r="C148" s="437">
        <v>124</v>
      </c>
      <c r="D148" s="414">
        <v>2</v>
      </c>
      <c r="E148" s="515" t="s">
        <v>93</v>
      </c>
      <c r="F148" s="408" t="str">
        <f>_xlfn.IFNA(IF(VLOOKUP(E148,Languages!$A:$D,1,TRUE)=E148,VLOOKUP(E148,Languages!$A:$D,Summary!$C$7,TRUE),NA()),"")</f>
        <v>ASSET-osion toimintaa varten on määritetty dokumentoidut toimintatavat, joita noudatetaan ja päivitetään säännöllisesti.</v>
      </c>
      <c r="G148" s="483" t="s">
        <v>1537</v>
      </c>
      <c r="H148" s="407"/>
      <c r="I148" s="407" t="s">
        <v>1537</v>
      </c>
      <c r="J148" s="527" t="s">
        <v>1537</v>
      </c>
      <c r="K148" s="527" t="s">
        <v>5</v>
      </c>
      <c r="L148" s="527"/>
      <c r="M148" s="482">
        <f>_xlfn.IFNA(VLOOKUP($E148,Table26[],2,FALSE),"")</f>
        <v>0</v>
      </c>
      <c r="N148" s="761">
        <f>_xlfn.IFNA(VLOOKUP($E148,Table26[],3,FALSE),"")</f>
        <v>0</v>
      </c>
      <c r="O148" s="761">
        <f>_xlfn.IFNA(VLOOKUP($E148,Table26[],4,FALSE),"")</f>
        <v>0</v>
      </c>
      <c r="P148" s="761">
        <f>_xlfn.IFNA(VLOOKUP($E148,Table26[],5,FALSE),"")</f>
        <v>0</v>
      </c>
      <c r="Q148" s="762">
        <f>_xlfn.IFNA(VLOOKUP($E148,Table26[],6,FALSE),"")</f>
        <v>0</v>
      </c>
      <c r="R148" s="448"/>
      <c r="S148" s="137"/>
    </row>
    <row r="149" spans="1:19" ht="70.95" customHeight="1" thickBot="1" x14ac:dyDescent="0.3">
      <c r="A149" s="148"/>
      <c r="B149" s="849"/>
      <c r="C149" s="437">
        <v>125</v>
      </c>
      <c r="D149" s="414">
        <v>2</v>
      </c>
      <c r="E149" s="515" t="s">
        <v>95</v>
      </c>
      <c r="F149" s="408" t="str">
        <f>_xlfn.IFNA(IF(VLOOKUP(E149,Languages!$A:$D,1,TRUE)=E149,VLOOKUP(E149,Languages!$A:$D,Summary!$C$7,TRUE),NA()),"")</f>
        <v>ASSET-osion toimintaa varten on tarjolla riittävät resurssit (henkilöstö, rahoitus ja työkalut).</v>
      </c>
      <c r="G149" s="483" t="s">
        <v>1537</v>
      </c>
      <c r="H149" s="407"/>
      <c r="I149" s="407" t="s">
        <v>1537</v>
      </c>
      <c r="J149" s="527" t="s">
        <v>1537</v>
      </c>
      <c r="K149" s="527" t="s">
        <v>5</v>
      </c>
      <c r="L149" s="527"/>
      <c r="M149" s="482">
        <f>_xlfn.IFNA(VLOOKUP($E149,Table26[],2,FALSE),"")</f>
        <v>0</v>
      </c>
      <c r="N149" s="761">
        <f>_xlfn.IFNA(VLOOKUP($E149,Table26[],3,FALSE),"")</f>
        <v>0</v>
      </c>
      <c r="O149" s="761">
        <f>_xlfn.IFNA(VLOOKUP($E149,Table26[],4,FALSE),"")</f>
        <v>0</v>
      </c>
      <c r="P149" s="761">
        <f>_xlfn.IFNA(VLOOKUP($E149,Table26[],5,FALSE),"")</f>
        <v>0</v>
      </c>
      <c r="Q149" s="762">
        <f>_xlfn.IFNA(VLOOKUP($E149,Table26[],6,FALSE),"")</f>
        <v>0</v>
      </c>
      <c r="R149" s="448"/>
      <c r="S149" s="137"/>
    </row>
    <row r="150" spans="1:19" ht="70.95" customHeight="1" thickBot="1" x14ac:dyDescent="0.3">
      <c r="A150" s="148"/>
      <c r="B150" s="849"/>
      <c r="C150" s="437">
        <v>126</v>
      </c>
      <c r="D150" s="414">
        <v>3</v>
      </c>
      <c r="E150" s="515" t="s">
        <v>97</v>
      </c>
      <c r="F150" s="408" t="str">
        <f>_xlfn.IFNA(IF(VLOOKUP(E150,Languages!$A:$D,1,TRUE)=E150,VLOOKUP(E150,Languages!$A:$D,Summary!$C$7,TRUE),NA()),"")</f>
        <v>ASSET-osion toimintaa ohjataan vaatimuksilla, jotka on asetettu organisaation johtotason politiikassa (tai vastaavassa ohjeistuksessa).</v>
      </c>
      <c r="G150" s="483" t="s">
        <v>1537</v>
      </c>
      <c r="H150" s="407"/>
      <c r="I150" s="407" t="s">
        <v>1537</v>
      </c>
      <c r="J150" s="527" t="s">
        <v>1537</v>
      </c>
      <c r="K150" s="527" t="s">
        <v>5</v>
      </c>
      <c r="L150" s="527"/>
      <c r="M150" s="482">
        <f>_xlfn.IFNA(VLOOKUP($E150,Table26[],2,FALSE),"")</f>
        <v>0</v>
      </c>
      <c r="N150" s="761">
        <f>_xlfn.IFNA(VLOOKUP($E150,Table26[],3,FALSE),"")</f>
        <v>0</v>
      </c>
      <c r="O150" s="761">
        <f>_xlfn.IFNA(VLOOKUP($E150,Table26[],4,FALSE),"")</f>
        <v>0</v>
      </c>
      <c r="P150" s="761">
        <f>_xlfn.IFNA(VLOOKUP($E150,Table26[],5,FALSE),"")</f>
        <v>0</v>
      </c>
      <c r="Q150" s="762">
        <f>_xlfn.IFNA(VLOOKUP($E150,Table26[],6,FALSE),"")</f>
        <v>0</v>
      </c>
      <c r="R150" s="448"/>
      <c r="S150" s="137"/>
    </row>
    <row r="151" spans="1:19" ht="70.95" customHeight="1" thickBot="1" x14ac:dyDescent="0.3">
      <c r="A151" s="148"/>
      <c r="B151" s="849"/>
      <c r="C151" s="437">
        <v>127</v>
      </c>
      <c r="D151" s="414">
        <v>3</v>
      </c>
      <c r="E151" s="515" t="s">
        <v>98</v>
      </c>
      <c r="F151" s="408" t="str">
        <f>_xlfn.IFNA(IF(VLOOKUP(E151,Languages!$A:$D,1,TRUE)=E151,VLOOKUP(E151,Languages!$A:$D,Summary!$C$7,TRUE),NA()),"")</f>
        <v>ASSET-osion toiminnan suorittamiseen tarvittavat vastuut, tilivelvollisuudet ja valtuutukset on jalkautettu soveltuville työntekijöille.</v>
      </c>
      <c r="G151" s="483" t="s">
        <v>1537</v>
      </c>
      <c r="H151" s="407"/>
      <c r="I151" s="407" t="s">
        <v>1537</v>
      </c>
      <c r="J151" s="527" t="s">
        <v>1537</v>
      </c>
      <c r="K151" s="527" t="s">
        <v>5</v>
      </c>
      <c r="L151" s="527"/>
      <c r="M151" s="482">
        <f>_xlfn.IFNA(VLOOKUP($E151,Table26[],2,FALSE),"")</f>
        <v>0</v>
      </c>
      <c r="N151" s="761">
        <f>_xlfn.IFNA(VLOOKUP($E151,Table26[],3,FALSE),"")</f>
        <v>0</v>
      </c>
      <c r="O151" s="761">
        <f>_xlfn.IFNA(VLOOKUP($E151,Table26[],4,FALSE),"")</f>
        <v>0</v>
      </c>
      <c r="P151" s="761">
        <f>_xlfn.IFNA(VLOOKUP($E151,Table26[],5,FALSE),"")</f>
        <v>0</v>
      </c>
      <c r="Q151" s="762">
        <f>_xlfn.IFNA(VLOOKUP($E151,Table26[],6,FALSE),"")</f>
        <v>0</v>
      </c>
      <c r="R151" s="448"/>
      <c r="S151" s="137"/>
    </row>
    <row r="152" spans="1:19" ht="70.95" customHeight="1" thickBot="1" x14ac:dyDescent="0.3">
      <c r="A152" s="148"/>
      <c r="B152" s="849"/>
      <c r="C152" s="437">
        <v>128</v>
      </c>
      <c r="D152" s="414">
        <v>3</v>
      </c>
      <c r="E152" s="515" t="s">
        <v>99</v>
      </c>
      <c r="F152" s="408" t="str">
        <f>_xlfn.IFNA(IF(VLOOKUP(E152,Languages!$A:$D,1,TRUE)=E152,VLOOKUP(E152,Languages!$A:$D,Summary!$C$7,TRUE),NA()),"")</f>
        <v>ASSET-osion toimintaa suorittavilla työntekijöillä on riittävät tiedot ja taidot tehtäviensä suorittamiseen.</v>
      </c>
      <c r="G152" s="483" t="s">
        <v>1537</v>
      </c>
      <c r="H152" s="407"/>
      <c r="I152" s="407" t="s">
        <v>1537</v>
      </c>
      <c r="J152" s="527" t="s">
        <v>1537</v>
      </c>
      <c r="K152" s="527" t="s">
        <v>5</v>
      </c>
      <c r="L152" s="527"/>
      <c r="M152" s="482">
        <f>_xlfn.IFNA(VLOOKUP($E152,Table26[],2,FALSE),"")</f>
        <v>0</v>
      </c>
      <c r="N152" s="761">
        <f>_xlfn.IFNA(VLOOKUP($E152,Table26[],3,FALSE),"")</f>
        <v>0</v>
      </c>
      <c r="O152" s="761">
        <f>_xlfn.IFNA(VLOOKUP($E152,Table26[],4,FALSE),"")</f>
        <v>0</v>
      </c>
      <c r="P152" s="761">
        <f>_xlfn.IFNA(VLOOKUP($E152,Table26[],5,FALSE),"")</f>
        <v>0</v>
      </c>
      <c r="Q152" s="762">
        <f>_xlfn.IFNA(VLOOKUP($E152,Table26[],6,FALSE),"")</f>
        <v>0</v>
      </c>
      <c r="R152" s="448"/>
      <c r="S152" s="137"/>
    </row>
    <row r="153" spans="1:19" ht="70.95" customHeight="1" thickBot="1" x14ac:dyDescent="0.3">
      <c r="A153" s="148"/>
      <c r="B153" s="849"/>
      <c r="C153" s="437">
        <v>129</v>
      </c>
      <c r="D153" s="414">
        <v>3</v>
      </c>
      <c r="E153" s="515" t="s">
        <v>100</v>
      </c>
      <c r="F153" s="408" t="str">
        <f>_xlfn.IFNA(IF(VLOOKUP(E153,Languages!$A:$D,1,TRUE)=E153,VLOOKUP(E153,Languages!$A:$D,Summary!$C$7,TRUE),NA()),"")</f>
        <v>ASSET-osion toiminnan vaikuttavuutta arvioidaan ja seurataan.</v>
      </c>
      <c r="G153" s="483" t="s">
        <v>1537</v>
      </c>
      <c r="H153" s="407"/>
      <c r="I153" s="407" t="s">
        <v>1537</v>
      </c>
      <c r="J153" s="527" t="s">
        <v>1537</v>
      </c>
      <c r="K153" s="527" t="s">
        <v>5</v>
      </c>
      <c r="L153" s="527"/>
      <c r="M153" s="482">
        <f>_xlfn.IFNA(VLOOKUP($E153,Table26[],2,FALSE),"")</f>
        <v>0</v>
      </c>
      <c r="N153" s="761">
        <f>_xlfn.IFNA(VLOOKUP($E153,Table26[],3,FALSE),"")</f>
        <v>0</v>
      </c>
      <c r="O153" s="761">
        <f>_xlfn.IFNA(VLOOKUP($E153,Table26[],4,FALSE),"")</f>
        <v>0</v>
      </c>
      <c r="P153" s="761">
        <f>_xlfn.IFNA(VLOOKUP($E153,Table26[],5,FALSE),"")</f>
        <v>0</v>
      </c>
      <c r="Q153" s="762">
        <f>_xlfn.IFNA(VLOOKUP($E153,Table26[],6,FALSE),"")</f>
        <v>0</v>
      </c>
      <c r="R153" s="448"/>
      <c r="S153" s="137"/>
    </row>
    <row r="154" spans="1:19" ht="70.95" customHeight="1" thickBot="1" x14ac:dyDescent="0.3">
      <c r="A154" s="148"/>
      <c r="B154" s="849"/>
      <c r="C154" s="437">
        <v>130</v>
      </c>
      <c r="D154" s="414">
        <v>1</v>
      </c>
      <c r="E154" s="515" t="s">
        <v>299</v>
      </c>
      <c r="F154" s="408" t="str">
        <f>_xlfn.IFNA(IF(VLOOKUP(E154,Languages!$A:$D,1,TRUE)=E154,VLOOKUP(E154,Languages!$A:$D,Summary!$C$7,TRUE),NA()),"")</f>
        <v>Organisaation tuottamat yhteiskunnalle kriittiset palvelut on tunnistettu ja dokumentoitu.</v>
      </c>
      <c r="G154" s="483" t="s">
        <v>1537</v>
      </c>
      <c r="H154" s="407"/>
      <c r="I154" s="407" t="s">
        <v>1537</v>
      </c>
      <c r="J154" s="527" t="s">
        <v>3838</v>
      </c>
      <c r="K154" s="527" t="s">
        <v>3919</v>
      </c>
      <c r="L154" s="527">
        <f>_xlfn.IFNA(VLOOKUP(J154,Import_KOKU!B:E,4,FALSE),"puuttuu")</f>
        <v>0</v>
      </c>
      <c r="M154" s="482">
        <f>_xlfn.IFNA(VLOOKUP($E154,Table26[],2,FALSE),"")</f>
        <v>0</v>
      </c>
      <c r="N154" s="761">
        <f>_xlfn.IFNA(VLOOKUP($E154,Table26[],3,FALSE),"")</f>
        <v>0</v>
      </c>
      <c r="O154" s="761">
        <f>_xlfn.IFNA(VLOOKUP($E154,Table26[],4,FALSE),"")</f>
        <v>0</v>
      </c>
      <c r="P154" s="761">
        <f>_xlfn.IFNA(VLOOKUP($E154,Table26[],5,FALSE),"")</f>
        <v>0</v>
      </c>
      <c r="Q154" s="762">
        <f>_xlfn.IFNA(VLOOKUP($E154,Table26[],6,FALSE),"")</f>
        <v>0</v>
      </c>
      <c r="R154" s="448"/>
      <c r="S154" s="137"/>
    </row>
    <row r="155" spans="1:19" ht="70.95" customHeight="1" thickBot="1" x14ac:dyDescent="0.3">
      <c r="A155" s="148"/>
      <c r="B155" s="849"/>
      <c r="C155" s="437">
        <v>131</v>
      </c>
      <c r="D155" s="414">
        <v>1</v>
      </c>
      <c r="E155" s="515" t="s">
        <v>300</v>
      </c>
      <c r="F155" s="408" t="str">
        <f>_xlfn.IFNA(IF(VLOOKUP(E155,Languages!$A:$D,1,TRUE)=E155,VLOOKUP(E155,Languages!$A:$D,Summary!$C$7,TRUE),NA()),"")</f>
        <v>(Yhteiskunnalle kriittisten) palveluiden tuottamiseen tarvittava data on tunnistettu ja dokumentoitu.</v>
      </c>
      <c r="G155" s="483" t="s">
        <v>1537</v>
      </c>
      <c r="H155" s="407"/>
      <c r="I155" s="407" t="s">
        <v>1537</v>
      </c>
      <c r="J155" s="527" t="s">
        <v>1537</v>
      </c>
      <c r="K155" s="527" t="s">
        <v>5</v>
      </c>
      <c r="L155" s="527"/>
      <c r="M155" s="482">
        <f>_xlfn.IFNA(VLOOKUP($E155,Table26[],2,FALSE),"")</f>
        <v>0</v>
      </c>
      <c r="N155" s="761">
        <f>_xlfn.IFNA(VLOOKUP($E155,Table26[],3,FALSE),"")</f>
        <v>0</v>
      </c>
      <c r="O155" s="761">
        <f>_xlfn.IFNA(VLOOKUP($E155,Table26[],4,FALSE),"")</f>
        <v>0</v>
      </c>
      <c r="P155" s="761">
        <f>_xlfn.IFNA(VLOOKUP($E155,Table26[],5,FALSE),"")</f>
        <v>0</v>
      </c>
      <c r="Q155" s="762">
        <f>_xlfn.IFNA(VLOOKUP($E155,Table26[],6,FALSE),"")</f>
        <v>0</v>
      </c>
      <c r="R155" s="448"/>
      <c r="S155" s="137"/>
    </row>
    <row r="156" spans="1:19" ht="70.95" customHeight="1" thickBot="1" x14ac:dyDescent="0.3">
      <c r="A156" s="148"/>
      <c r="B156" s="849"/>
      <c r="C156" s="437">
        <v>132</v>
      </c>
      <c r="D156" s="414">
        <v>1</v>
      </c>
      <c r="E156" s="515" t="s">
        <v>301</v>
      </c>
      <c r="F156" s="408" t="str">
        <f>_xlfn.IFNA(IF(VLOOKUP(E156,Languages!$A:$D,1,TRUE)=E156,VLOOKUP(E156,Languages!$A:$D,Summary!$C$7,TRUE),NA()),"")</f>
        <v>Palveluiden tuottamiseen tarvittavat prosessit on tunnistettu ja dokumentoitu.</v>
      </c>
      <c r="G156" s="483" t="s">
        <v>1537</v>
      </c>
      <c r="H156" s="407"/>
      <c r="I156" s="407" t="s">
        <v>1537</v>
      </c>
      <c r="J156" s="527" t="s">
        <v>1537</v>
      </c>
      <c r="K156" s="527" t="s">
        <v>5</v>
      </c>
      <c r="L156" s="527"/>
      <c r="M156" s="482">
        <f>_xlfn.IFNA(VLOOKUP($E156,Table26[],2,FALSE),"")</f>
        <v>0</v>
      </c>
      <c r="N156" s="761">
        <f>_xlfn.IFNA(VLOOKUP($E156,Table26[],3,FALSE),"")</f>
        <v>0</v>
      </c>
      <c r="O156" s="761">
        <f>_xlfn.IFNA(VLOOKUP($E156,Table26[],4,FALSE),"")</f>
        <v>0</v>
      </c>
      <c r="P156" s="761">
        <f>_xlfn.IFNA(VLOOKUP($E156,Table26[],5,FALSE),"")</f>
        <v>0</v>
      </c>
      <c r="Q156" s="762">
        <f>_xlfn.IFNA(VLOOKUP($E156,Table26[],6,FALSE),"")</f>
        <v>0</v>
      </c>
      <c r="R156" s="448"/>
      <c r="S156" s="137"/>
    </row>
    <row r="157" spans="1:19" ht="70.95" customHeight="1" thickBot="1" x14ac:dyDescent="0.3">
      <c r="A157" s="148"/>
      <c r="B157" s="849"/>
      <c r="C157" s="437">
        <v>133</v>
      </c>
      <c r="D157" s="414">
        <v>1</v>
      </c>
      <c r="E157" s="515" t="s">
        <v>302</v>
      </c>
      <c r="F157" s="408" t="str">
        <f>_xlfn.IFNA(IF(VLOOKUP(E157,Languages!$A:$D,1,TRUE)=E157,VLOOKUP(E157,Languages!$A:$D,Summary!$C$7,TRUE),NA()),"")</f>
        <v>Palveluiden tuottamiseen tarvittavat järjestelmät (IT- ja OT-omaisuus) on tunnistettu ja dokumentoitu.</v>
      </c>
      <c r="G157" s="483" t="s">
        <v>1537</v>
      </c>
      <c r="H157" s="407"/>
      <c r="I157" s="407" t="s">
        <v>1537</v>
      </c>
      <c r="J157" s="527" t="s">
        <v>1537</v>
      </c>
      <c r="K157" s="527" t="s">
        <v>5</v>
      </c>
      <c r="L157" s="527"/>
      <c r="M157" s="482">
        <f>_xlfn.IFNA(VLOOKUP($E157,Table26[],2,FALSE),"")</f>
        <v>0</v>
      </c>
      <c r="N157" s="761">
        <f>_xlfn.IFNA(VLOOKUP($E157,Table26[],3,FALSE),"")</f>
        <v>0</v>
      </c>
      <c r="O157" s="761">
        <f>_xlfn.IFNA(VLOOKUP($E157,Table26[],4,FALSE),"")</f>
        <v>0</v>
      </c>
      <c r="P157" s="761">
        <f>_xlfn.IFNA(VLOOKUP($E157,Table26[],5,FALSE),"")</f>
        <v>0</v>
      </c>
      <c r="Q157" s="762">
        <f>_xlfn.IFNA(VLOOKUP($E157,Table26[],6,FALSE),"")</f>
        <v>0</v>
      </c>
      <c r="R157" s="448"/>
      <c r="S157" s="137"/>
    </row>
    <row r="158" spans="1:19" ht="70.95" customHeight="1" thickBot="1" x14ac:dyDescent="0.3">
      <c r="A158" s="148"/>
      <c r="B158" s="849"/>
      <c r="C158" s="437">
        <v>134</v>
      </c>
      <c r="D158" s="414">
        <v>2</v>
      </c>
      <c r="E158" s="515" t="s">
        <v>303</v>
      </c>
      <c r="F158" s="408" t="str">
        <f>_xlfn.IFNA(IF(VLOOKUP(E158,Languages!$A:$D,1,TRUE)=E158,VLOOKUP(E158,Languages!$A:$D,Summary!$C$7,TRUE),NA()),"")</f>
        <v>Palveluiden tuottamiseen tarvittavat tilat ja laitteet on tunnistettu ja dokumentoitu.</v>
      </c>
      <c r="G158" s="483" t="s">
        <v>1537</v>
      </c>
      <c r="H158" s="407"/>
      <c r="I158" s="407" t="s">
        <v>1537</v>
      </c>
      <c r="J158" s="527" t="s">
        <v>1537</v>
      </c>
      <c r="K158" s="527" t="s">
        <v>5</v>
      </c>
      <c r="L158" s="527"/>
      <c r="M158" s="482">
        <f>_xlfn.IFNA(VLOOKUP($E158,Table26[],2,FALSE),"")</f>
        <v>0</v>
      </c>
      <c r="N158" s="761">
        <f>_xlfn.IFNA(VLOOKUP($E158,Table26[],3,FALSE),"")</f>
        <v>0</v>
      </c>
      <c r="O158" s="761">
        <f>_xlfn.IFNA(VLOOKUP($E158,Table26[],4,FALSE),"")</f>
        <v>0</v>
      </c>
      <c r="P158" s="761">
        <f>_xlfn.IFNA(VLOOKUP($E158,Table26[],5,FALSE),"")</f>
        <v>0</v>
      </c>
      <c r="Q158" s="762">
        <f>_xlfn.IFNA(VLOOKUP($E158,Table26[],6,FALSE),"")</f>
        <v>0</v>
      </c>
      <c r="R158" s="448"/>
      <c r="S158" s="137"/>
    </row>
    <row r="159" spans="1:19" ht="70.95" customHeight="1" thickBot="1" x14ac:dyDescent="0.3">
      <c r="A159" s="148"/>
      <c r="B159" s="849"/>
      <c r="C159" s="437">
        <v>135</v>
      </c>
      <c r="D159" s="414">
        <v>2</v>
      </c>
      <c r="E159" s="515" t="s">
        <v>304</v>
      </c>
      <c r="F159" s="408" t="str">
        <f>_xlfn.IFNA(IF(VLOOKUP(E159,Languages!$A:$D,1,TRUE)=E159,VLOOKUP(E159,Languages!$A:$D,Summary!$C$7,TRUE),NA()),"")</f>
        <v>Palveluiden tuottamiseen tarvittavat toimitusketjut on tunnistettu ja dokumentoitu.</v>
      </c>
      <c r="G159" s="483" t="s">
        <v>1537</v>
      </c>
      <c r="H159" s="407"/>
      <c r="I159" s="407" t="s">
        <v>1537</v>
      </c>
      <c r="J159" s="527" t="s">
        <v>3839</v>
      </c>
      <c r="K159" s="527" t="s">
        <v>3920</v>
      </c>
      <c r="L159" s="527">
        <f>_xlfn.IFNA(VLOOKUP(J159,Import_KOKU!B:E,4,FALSE),"puuttuu")</f>
        <v>0</v>
      </c>
      <c r="M159" s="482">
        <f>_xlfn.IFNA(VLOOKUP($E159,Table26[],2,FALSE),"")</f>
        <v>0</v>
      </c>
      <c r="N159" s="761">
        <f>_xlfn.IFNA(VLOOKUP($E159,Table26[],3,FALSE),"")</f>
        <v>0</v>
      </c>
      <c r="O159" s="761">
        <f>_xlfn.IFNA(VLOOKUP($E159,Table26[],4,FALSE),"")</f>
        <v>0</v>
      </c>
      <c r="P159" s="761">
        <f>_xlfn.IFNA(VLOOKUP($E159,Table26[],5,FALSE),"")</f>
        <v>0</v>
      </c>
      <c r="Q159" s="762">
        <f>_xlfn.IFNA(VLOOKUP($E159,Table26[],6,FALSE),"")</f>
        <v>0</v>
      </c>
      <c r="R159" s="448"/>
      <c r="S159" s="137"/>
    </row>
    <row r="160" spans="1:19" ht="70.95" customHeight="1" thickBot="1" x14ac:dyDescent="0.3">
      <c r="A160" s="148"/>
      <c r="B160" s="849"/>
      <c r="C160" s="437">
        <v>136</v>
      </c>
      <c r="D160" s="414">
        <v>2</v>
      </c>
      <c r="E160" s="515" t="s">
        <v>305</v>
      </c>
      <c r="F160" s="408" t="str">
        <f>_xlfn.IFNA(IF(VLOOKUP(E160,Languages!$A:$D,1,TRUE)=E160,VLOOKUP(E160,Languages!$A:$D,Summary!$C$7,TRUE),NA()),"")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G160" s="483" t="s">
        <v>1537</v>
      </c>
      <c r="H160" s="407"/>
      <c r="I160" s="407" t="s">
        <v>1537</v>
      </c>
      <c r="J160" s="527" t="s">
        <v>3840</v>
      </c>
      <c r="K160" s="527" t="s">
        <v>3921</v>
      </c>
      <c r="L160" s="527">
        <f>_xlfn.IFNA(VLOOKUP(J160,Import_KOKU!B:E,4,FALSE),"puuttuu")</f>
        <v>0</v>
      </c>
      <c r="M160" s="482">
        <f>_xlfn.IFNA(VLOOKUP($E160,Table26[],2,FALSE),"")</f>
        <v>0</v>
      </c>
      <c r="N160" s="761">
        <f>_xlfn.IFNA(VLOOKUP($E160,Table26[],3,FALSE),"")</f>
        <v>0</v>
      </c>
      <c r="O160" s="761">
        <f>_xlfn.IFNA(VLOOKUP($E160,Table26[],4,FALSE),"")</f>
        <v>0</v>
      </c>
      <c r="P160" s="761">
        <f>_xlfn.IFNA(VLOOKUP($E160,Table26[],5,FALSE),"")</f>
        <v>0</v>
      </c>
      <c r="Q160" s="762">
        <f>_xlfn.IFNA(VLOOKUP($E160,Table26[],6,FALSE),"")</f>
        <v>0</v>
      </c>
      <c r="R160" s="448"/>
      <c r="S160" s="137"/>
    </row>
    <row r="161" spans="1:19" ht="70.95" customHeight="1" thickBot="1" x14ac:dyDescent="0.3">
      <c r="A161" s="148"/>
      <c r="B161" s="849"/>
      <c r="C161" s="437">
        <v>137</v>
      </c>
      <c r="D161" s="414">
        <v>3</v>
      </c>
      <c r="E161" s="515" t="s">
        <v>306</v>
      </c>
      <c r="F161" s="408" t="str">
        <f>_xlfn.IFNA(IF(VLOOKUP(E161,Languages!$A:$D,1,TRUE)=E161,VLOOKUP(E161,Languages!$A:$D,Summary!$C$7,TRUE),NA()),"")</f>
        <v>Palvelujen heikentymisen tai keskeytymisen aiheuttamat seurannaisvaikutukset yhteiskunnalle on tunnistettu ja dokumentoitu.</v>
      </c>
      <c r="G161" s="483" t="s">
        <v>1537</v>
      </c>
      <c r="H161" s="407"/>
      <c r="I161" s="407" t="s">
        <v>1537</v>
      </c>
      <c r="J161" s="527" t="s">
        <v>1537</v>
      </c>
      <c r="K161" s="527" t="s">
        <v>5</v>
      </c>
      <c r="L161" s="527"/>
      <c r="M161" s="482">
        <f>_xlfn.IFNA(VLOOKUP($E161,Table26[],2,FALSE),"")</f>
        <v>0</v>
      </c>
      <c r="N161" s="761">
        <f>_xlfn.IFNA(VLOOKUP($E161,Table26[],3,FALSE),"")</f>
        <v>0</v>
      </c>
      <c r="O161" s="761">
        <f>_xlfn.IFNA(VLOOKUP($E161,Table26[],4,FALSE),"")</f>
        <v>0</v>
      </c>
      <c r="P161" s="761">
        <f>_xlfn.IFNA(VLOOKUP($E161,Table26[],5,FALSE),"")</f>
        <v>0</v>
      </c>
      <c r="Q161" s="762">
        <f>_xlfn.IFNA(VLOOKUP($E161,Table26[],6,FALSE),"")</f>
        <v>0</v>
      </c>
      <c r="R161" s="448"/>
      <c r="S161" s="137"/>
    </row>
    <row r="162" spans="1:19" ht="70.95" customHeight="1" thickBot="1" x14ac:dyDescent="0.3">
      <c r="A162" s="148"/>
      <c r="B162" s="849"/>
      <c r="C162" s="437">
        <v>138</v>
      </c>
      <c r="D162" s="414">
        <v>1</v>
      </c>
      <c r="E162" s="515" t="s">
        <v>307</v>
      </c>
      <c r="F162" s="408" t="str">
        <f>_xlfn.IFNA(IF(VLOOKUP(E162,Languages!$A:$D,1,TRUE)=E162,VLOOKUP(E162,Languages!$A:$D,Summary!$C$7,TRUE),NA()),"")</f>
        <v>Kaikki resurssit (data, prosessit, järjestelmät, tilat ja toimitusketjut), joita tarvitaan (yhteiskunnalle kriittisten) palveluiden tuottamiseen, ovat organisaation turvallisuuden hallinnan politiikkojen ja prosessien piirissä.</v>
      </c>
      <c r="G162" s="483" t="s">
        <v>1537</v>
      </c>
      <c r="H162" s="407"/>
      <c r="I162" s="407" t="s">
        <v>1537</v>
      </c>
      <c r="J162" s="527" t="s">
        <v>1537</v>
      </c>
      <c r="K162" s="527" t="s">
        <v>5</v>
      </c>
      <c r="L162" s="527"/>
      <c r="M162" s="482">
        <f>_xlfn.IFNA(VLOOKUP($E162,Table26[],2,FALSE),"")</f>
        <v>0</v>
      </c>
      <c r="N162" s="761">
        <f>_xlfn.IFNA(VLOOKUP($E162,Table26[],3,FALSE),"")</f>
        <v>0</v>
      </c>
      <c r="O162" s="761">
        <f>_xlfn.IFNA(VLOOKUP($E162,Table26[],4,FALSE),"")</f>
        <v>0</v>
      </c>
      <c r="P162" s="761">
        <f>_xlfn.IFNA(VLOOKUP($E162,Table26[],5,FALSE),"")</f>
        <v>0</v>
      </c>
      <c r="Q162" s="762">
        <f>_xlfn.IFNA(VLOOKUP($E162,Table26[],6,FALSE),"")</f>
        <v>0</v>
      </c>
      <c r="R162" s="448"/>
      <c r="S162" s="137"/>
    </row>
    <row r="163" spans="1:19" ht="70.95" customHeight="1" thickBot="1" x14ac:dyDescent="0.3">
      <c r="A163" s="148"/>
      <c r="B163" s="849"/>
      <c r="C163" s="437">
        <v>139</v>
      </c>
      <c r="D163" s="414">
        <v>1</v>
      </c>
      <c r="E163" s="515" t="s">
        <v>308</v>
      </c>
      <c r="F163" s="408" t="str">
        <f>_xlfn.IFNA(IF(VLOOKUP(E163,Languages!$A:$D,1,TRUE)=E163,VLOOKUP(E163,Languages!$A:$D,Summary!$C$7,TRUE),NA()),"")</f>
        <v>Kaikki resurssit (data, prosessit, järjestelmät, tilat ja toimitusketjut), joita tarvitaan yhteiskunnallisesti kriittisten palvelujen tuottamiseen, ovat organisaation riskienhallinnan politiikkojen ja prosessien piirissä.</v>
      </c>
      <c r="G163" s="483" t="s">
        <v>1537</v>
      </c>
      <c r="H163" s="407"/>
      <c r="I163" s="407" t="s">
        <v>1537</v>
      </c>
      <c r="J163" s="527" t="s">
        <v>3841</v>
      </c>
      <c r="K163" s="527" t="s">
        <v>3922</v>
      </c>
      <c r="L163" s="527">
        <f>_xlfn.IFNA(VLOOKUP(J163,Import_KOKU!B:E,4,FALSE),"puuttuu")</f>
        <v>0</v>
      </c>
      <c r="M163" s="482">
        <f>_xlfn.IFNA(VLOOKUP($E163,Table26[],2,FALSE),"")</f>
        <v>0</v>
      </c>
      <c r="N163" s="761">
        <f>_xlfn.IFNA(VLOOKUP($E163,Table26[],3,FALSE),"")</f>
        <v>0</v>
      </c>
      <c r="O163" s="761">
        <f>_xlfn.IFNA(VLOOKUP($E163,Table26[],4,FALSE),"")</f>
        <v>0</v>
      </c>
      <c r="P163" s="761">
        <f>_xlfn.IFNA(VLOOKUP($E163,Table26[],5,FALSE),"")</f>
        <v>0</v>
      </c>
      <c r="Q163" s="762">
        <f>_xlfn.IFNA(VLOOKUP($E163,Table26[],6,FALSE),"")</f>
        <v>0</v>
      </c>
      <c r="R163" s="448"/>
      <c r="S163" s="137"/>
    </row>
    <row r="164" spans="1:19" ht="70.95" customHeight="1" thickBot="1" x14ac:dyDescent="0.3">
      <c r="A164" s="148"/>
      <c r="B164" s="849"/>
      <c r="C164" s="437">
        <v>140</v>
      </c>
      <c r="D164" s="414">
        <v>2</v>
      </c>
      <c r="E164" s="515" t="s">
        <v>309</v>
      </c>
      <c r="F164" s="408" t="str">
        <f>_xlfn.IFNA(IF(VLOOKUP(E164,Languages!$A:$D,1,TRUE)=E164,VLOOKUP(E164,Languages!$A:$D,Summary!$C$7,TRUE),NA()),"")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G164" s="483" t="s">
        <v>1537</v>
      </c>
      <c r="H164" s="407"/>
      <c r="I164" s="407" t="s">
        <v>1537</v>
      </c>
      <c r="J164" s="527" t="s">
        <v>3842</v>
      </c>
      <c r="K164" s="527" t="s">
        <v>3923</v>
      </c>
      <c r="L164" s="527">
        <f>_xlfn.IFNA(VLOOKUP(J164,Import_KOKU!B:E,4,FALSE),"puuttuu")</f>
        <v>0</v>
      </c>
      <c r="M164" s="482">
        <f>_xlfn.IFNA(VLOOKUP($E164,Table26[],2,FALSE),"")</f>
        <v>0</v>
      </c>
      <c r="N164" s="761">
        <f>_xlfn.IFNA(VLOOKUP($E164,Table26[],3,FALSE),"")</f>
        <v>0</v>
      </c>
      <c r="O164" s="761">
        <f>_xlfn.IFNA(VLOOKUP($E164,Table26[],4,FALSE),"")</f>
        <v>0</v>
      </c>
      <c r="P164" s="761">
        <f>_xlfn.IFNA(VLOOKUP($E164,Table26[],5,FALSE),"")</f>
        <v>0</v>
      </c>
      <c r="Q164" s="762">
        <f>_xlfn.IFNA(VLOOKUP($E164,Table26[],6,FALSE),"")</f>
        <v>0</v>
      </c>
      <c r="R164" s="448"/>
      <c r="S164" s="137"/>
    </row>
    <row r="165" spans="1:19" ht="70.95" customHeight="1" thickBot="1" x14ac:dyDescent="0.3">
      <c r="A165" s="148"/>
      <c r="B165" s="849"/>
      <c r="C165" s="437">
        <v>141</v>
      </c>
      <c r="D165" s="414">
        <v>2</v>
      </c>
      <c r="E165" s="515" t="s">
        <v>310</v>
      </c>
      <c r="F165" s="408" t="str">
        <f>_xlfn.IFNA(IF(VLOOKUP(E165,Languages!$A:$D,1,TRUE)=E165,VLOOKUP(E165,Languages!$A:$D,Summary!$C$7,TRUE),NA()),"")</f>
        <v>Johtoryhmä käsittelee palveluiden tuottamiseen tarvittavien tietoverkkojen ja -järjestelmien turvallisuuden tasoa säännöllisesti; käyttäen pohjana ajantasaista ja tarkkaa tietoa sekä organisaation ammattilaisten asiantuntemusta.</v>
      </c>
      <c r="G165" s="483" t="s">
        <v>1537</v>
      </c>
      <c r="H165" s="407"/>
      <c r="I165" s="407" t="s">
        <v>1537</v>
      </c>
      <c r="J165" s="527" t="s">
        <v>3201</v>
      </c>
      <c r="K165" s="527" t="s">
        <v>3924</v>
      </c>
      <c r="L165" s="527">
        <f>_xlfn.IFNA(VLOOKUP(J165,Import_KOKU!B:E,4,FALSE),"puuttuu")</f>
        <v>0</v>
      </c>
      <c r="M165" s="482">
        <f>_xlfn.IFNA(VLOOKUP($E165,Table26[],2,FALSE),"")</f>
        <v>0</v>
      </c>
      <c r="N165" s="761">
        <f>_xlfn.IFNA(VLOOKUP($E165,Table26[],3,FALSE),"")</f>
        <v>0</v>
      </c>
      <c r="O165" s="761">
        <f>_xlfn.IFNA(VLOOKUP($E165,Table26[],4,FALSE),"")</f>
        <v>0</v>
      </c>
      <c r="P165" s="761">
        <f>_xlfn.IFNA(VLOOKUP($E165,Table26[],5,FALSE),"")</f>
        <v>0</v>
      </c>
      <c r="Q165" s="762">
        <f>_xlfn.IFNA(VLOOKUP($E165,Table26[],6,FALSE),"")</f>
        <v>0</v>
      </c>
      <c r="R165" s="448"/>
      <c r="S165" s="137"/>
    </row>
    <row r="166" spans="1:19" ht="70.95" customHeight="1" thickBot="1" x14ac:dyDescent="0.3">
      <c r="A166" s="148"/>
      <c r="B166" s="849"/>
      <c r="C166" s="437">
        <v>142</v>
      </c>
      <c r="D166" s="414">
        <v>2</v>
      </c>
      <c r="E166" s="515" t="s">
        <v>311</v>
      </c>
      <c r="F166" s="408" t="str">
        <f>_xlfn.IFNA(IF(VLOOKUP(E166,Languages!$A:$D,1,TRUE)=E166,VLOOKUP(E166,Languages!$A:$D,Summary!$C$7,TRUE),NA()),"")</f>
        <v>Johtoryhmän nimetyllä jäsenellä on vastuu palveluiden tuottamiseen tarvittavien tietoverkkojen ja -järjestelmien turvallisuuden tasosta. Henkilö ohjaa johtoryhmän säännöllistä keskustelua aiheesta.</v>
      </c>
      <c r="G166" s="483" t="s">
        <v>1537</v>
      </c>
      <c r="H166" s="407"/>
      <c r="I166" s="407" t="s">
        <v>1537</v>
      </c>
      <c r="J166" s="527" t="s">
        <v>1537</v>
      </c>
      <c r="K166" s="527" t="s">
        <v>5</v>
      </c>
      <c r="L166" s="527"/>
      <c r="M166" s="482">
        <f>_xlfn.IFNA(VLOOKUP($E166,Table26[],2,FALSE),"")</f>
        <v>0</v>
      </c>
      <c r="N166" s="761">
        <f>_xlfn.IFNA(VLOOKUP($E166,Table26[],3,FALSE),"")</f>
        <v>0</v>
      </c>
      <c r="O166" s="761">
        <f>_xlfn.IFNA(VLOOKUP($E166,Table26[],4,FALSE),"")</f>
        <v>0</v>
      </c>
      <c r="P166" s="761">
        <f>_xlfn.IFNA(VLOOKUP($E166,Table26[],5,FALSE),"")</f>
        <v>0</v>
      </c>
      <c r="Q166" s="762">
        <f>_xlfn.IFNA(VLOOKUP($E166,Table26[],6,FALSE),"")</f>
        <v>0</v>
      </c>
      <c r="R166" s="448"/>
      <c r="S166" s="137"/>
    </row>
    <row r="167" spans="1:19" ht="70.95" customHeight="1" thickBot="1" x14ac:dyDescent="0.3">
      <c r="A167" s="148"/>
      <c r="B167" s="849"/>
      <c r="C167" s="437">
        <v>143</v>
      </c>
      <c r="D167" s="414">
        <v>2</v>
      </c>
      <c r="E167" s="515" t="s">
        <v>312</v>
      </c>
      <c r="F167" s="408" t="str">
        <f>_xlfn.IFNA(IF(VLOOKUP(E167,Languages!$A:$D,1,TRUE)=E167,VLOOKUP(E167,Languages!$A:$D,Summary!$C$7,TRUE),NA()),"")</f>
        <v>Johtoryhmä asettaa suunnan ja tahtotilan, joista johdetaan tehokkaita toimintatapoja tietoverkkojen ja -järjestelmien turvallisuuden valvontaan ja ohjaukseen.</v>
      </c>
      <c r="G167" s="483" t="s">
        <v>1537</v>
      </c>
      <c r="H167" s="407"/>
      <c r="I167" s="407" t="s">
        <v>1537</v>
      </c>
      <c r="J167" s="527" t="s">
        <v>1537</v>
      </c>
      <c r="K167" s="527" t="s">
        <v>5</v>
      </c>
      <c r="L167" s="527"/>
      <c r="M167" s="482">
        <f>_xlfn.IFNA(VLOOKUP($E167,Table26[],2,FALSE),"")</f>
        <v>0</v>
      </c>
      <c r="N167" s="761">
        <f>_xlfn.IFNA(VLOOKUP($E167,Table26[],3,FALSE),"")</f>
        <v>0</v>
      </c>
      <c r="O167" s="761">
        <f>_xlfn.IFNA(VLOOKUP($E167,Table26[],4,FALSE),"")</f>
        <v>0</v>
      </c>
      <c r="P167" s="761">
        <f>_xlfn.IFNA(VLOOKUP($E167,Table26[],5,FALSE),"")</f>
        <v>0</v>
      </c>
      <c r="Q167" s="762">
        <f>_xlfn.IFNA(VLOOKUP($E167,Table26[],6,FALSE),"")</f>
        <v>0</v>
      </c>
      <c r="R167" s="448"/>
      <c r="S167" s="137"/>
    </row>
    <row r="168" spans="1:19" ht="70.95" customHeight="1" thickBot="1" x14ac:dyDescent="0.3">
      <c r="A168" s="148"/>
      <c r="B168" s="849"/>
      <c r="C168" s="437">
        <v>144</v>
      </c>
      <c r="D168" s="414">
        <v>2</v>
      </c>
      <c r="E168" s="515" t="s">
        <v>313</v>
      </c>
      <c r="F168" s="408" t="str">
        <f>_xlfn.IFNA(IF(VLOOKUP(E168,Languages!$A:$D,1,TRUE)=E168,VLOOKUP(E168,Languages!$A:$D,Summary!$C$7,TRUE),NA()),"")</f>
        <v>Organisaation ylimmällä johdolla on näkyvyys tärkeimpiin riskipäätöksiin läpi koko organisaation.</v>
      </c>
      <c r="G168" s="483" t="s">
        <v>1537</v>
      </c>
      <c r="H168" s="407"/>
      <c r="I168" s="407" t="s">
        <v>1537</v>
      </c>
      <c r="J168" s="527" t="s">
        <v>3842</v>
      </c>
      <c r="K168" s="527" t="s">
        <v>3923</v>
      </c>
      <c r="L168" s="527">
        <f>_xlfn.IFNA(VLOOKUP(J168,Import_KOKU!B:E,4,FALSE),"puuttuu")</f>
        <v>0</v>
      </c>
      <c r="M168" s="482">
        <f>_xlfn.IFNA(VLOOKUP($E168,Table26[],2,FALSE),"")</f>
        <v>0</v>
      </c>
      <c r="N168" s="761">
        <f>_xlfn.IFNA(VLOOKUP($E168,Table26[],3,FALSE),"")</f>
        <v>0</v>
      </c>
      <c r="O168" s="761">
        <f>_xlfn.IFNA(VLOOKUP($E168,Table26[],4,FALSE),"")</f>
        <v>0</v>
      </c>
      <c r="P168" s="761">
        <f>_xlfn.IFNA(VLOOKUP($E168,Table26[],5,FALSE),"")</f>
        <v>0</v>
      </c>
      <c r="Q168" s="762">
        <f>_xlfn.IFNA(VLOOKUP($E168,Table26[],6,FALSE),"")</f>
        <v>0</v>
      </c>
      <c r="R168" s="448"/>
      <c r="S168" s="137"/>
    </row>
    <row r="169" spans="1:19" ht="70.95" customHeight="1" thickBot="1" x14ac:dyDescent="0.3">
      <c r="A169" s="148"/>
      <c r="B169" s="849"/>
      <c r="C169" s="437">
        <v>145</v>
      </c>
      <c r="D169" s="414">
        <v>2</v>
      </c>
      <c r="E169" s="515" t="s">
        <v>314</v>
      </c>
      <c r="F169" s="408" t="str">
        <f>_xlfn.IFNA(IF(VLOOKUP(E169,Languages!$A:$D,1,TRUE)=E169,VLOOKUP(E169,Languages!$A:$D,Summary!$C$7,TRUE),NA()),"")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G169" s="483" t="s">
        <v>1537</v>
      </c>
      <c r="H169" s="407"/>
      <c r="I169" s="407" t="s">
        <v>1537</v>
      </c>
      <c r="J169" s="527" t="s">
        <v>1537</v>
      </c>
      <c r="K169" s="527" t="s">
        <v>5</v>
      </c>
      <c r="L169" s="527"/>
      <c r="M169" s="482">
        <f>_xlfn.IFNA(VLOOKUP($E169,Table26[],2,FALSE),"")</f>
        <v>0</v>
      </c>
      <c r="N169" s="761">
        <f>_xlfn.IFNA(VLOOKUP($E169,Table26[],3,FALSE),"")</f>
        <v>0</v>
      </c>
      <c r="O169" s="761">
        <f>_xlfn.IFNA(VLOOKUP($E169,Table26[],4,FALSE),"")</f>
        <v>0</v>
      </c>
      <c r="P169" s="761">
        <f>_xlfn.IFNA(VLOOKUP($E169,Table26[],5,FALSE),"")</f>
        <v>0</v>
      </c>
      <c r="Q169" s="762">
        <f>_xlfn.IFNA(VLOOKUP($E169,Table26[],6,FALSE),"")</f>
        <v>0</v>
      </c>
      <c r="R169" s="448"/>
      <c r="S169" s="137"/>
    </row>
    <row r="170" spans="1:19" ht="70.95" customHeight="1" thickBot="1" x14ac:dyDescent="0.3">
      <c r="A170" s="148"/>
      <c r="B170" s="849"/>
      <c r="C170" s="437">
        <v>146</v>
      </c>
      <c r="D170" s="414">
        <v>2</v>
      </c>
      <c r="E170" s="515" t="s">
        <v>315</v>
      </c>
      <c r="F170" s="408" t="str">
        <f>_xlfn.IFNA(IF(VLOOKUP(E170,Languages!$A:$D,1,TRUE)=E170,VLOOKUP(E170,Languages!$A:$D,Summary!$C$7,TRUE),NA()),"")</f>
        <v>Riskienhallinnan päätöksentekoa voidaan tarvittaessa delegoida tai korottaa ("escalate") läpi koko organisaation sellaisille henkilöille, joilla on sopivat tiedot, taidot ja valtuudet päätösten tekemiseen.</v>
      </c>
      <c r="G170" s="483" t="s">
        <v>1537</v>
      </c>
      <c r="H170" s="407"/>
      <c r="I170" s="407" t="s">
        <v>1537</v>
      </c>
      <c r="J170" s="527" t="s">
        <v>3843</v>
      </c>
      <c r="K170" s="527" t="s">
        <v>3925</v>
      </c>
      <c r="L170" s="527">
        <f>_xlfn.IFNA(VLOOKUP(J170,Import_KOKU!B:E,4,FALSE),"puuttuu")</f>
        <v>0</v>
      </c>
      <c r="M170" s="482">
        <f>_xlfn.IFNA(VLOOKUP($E170,Table26[],2,FALSE),"")</f>
        <v>0</v>
      </c>
      <c r="N170" s="761">
        <f>_xlfn.IFNA(VLOOKUP($E170,Table26[],3,FALSE),"")</f>
        <v>0</v>
      </c>
      <c r="O170" s="761">
        <f>_xlfn.IFNA(VLOOKUP($E170,Table26[],4,FALSE),"")</f>
        <v>0</v>
      </c>
      <c r="P170" s="761">
        <f>_xlfn.IFNA(VLOOKUP($E170,Table26[],5,FALSE),"")</f>
        <v>0</v>
      </c>
      <c r="Q170" s="762">
        <f>_xlfn.IFNA(VLOOKUP($E170,Table26[],6,FALSE),"")</f>
        <v>0</v>
      </c>
      <c r="R170" s="448"/>
      <c r="S170" s="137"/>
    </row>
    <row r="171" spans="1:19" ht="70.95" customHeight="1" thickBot="1" x14ac:dyDescent="0.3">
      <c r="A171" s="148"/>
      <c r="B171" s="849"/>
      <c r="C171" s="437">
        <v>147</v>
      </c>
      <c r="D171" s="414">
        <v>3</v>
      </c>
      <c r="E171" s="515" t="s">
        <v>316</v>
      </c>
      <c r="F171" s="408" t="str">
        <f>_xlfn.IFNA(IF(VLOOKUP(E171,Languages!$A:$D,1,TRUE)=E171,VLOOKUP(E171,Languages!$A:$D,Summary!$C$7,TRUE),NA()),"")</f>
        <v>Tehdyt riskienhallintapäätökset käydään läpi aika ajoin, jotta varmistutaan siitä, että ne ovat pysyneet relevantteina ja pätevinä.</v>
      </c>
      <c r="G171" s="483" t="s">
        <v>1537</v>
      </c>
      <c r="H171" s="407"/>
      <c r="I171" s="407" t="s">
        <v>1537</v>
      </c>
      <c r="J171" s="527" t="s">
        <v>3844</v>
      </c>
      <c r="K171" s="527" t="s">
        <v>3926</v>
      </c>
      <c r="L171" s="527">
        <f>_xlfn.IFNA(VLOOKUP(J171,Import_KOKU!B:E,4,FALSE),"puuttuu")</f>
        <v>0</v>
      </c>
      <c r="M171" s="482">
        <f>_xlfn.IFNA(VLOOKUP($E171,Table26[],2,FALSE),"")</f>
        <v>0</v>
      </c>
      <c r="N171" s="761">
        <f>_xlfn.IFNA(VLOOKUP($E171,Table26[],3,FALSE),"")</f>
        <v>0</v>
      </c>
      <c r="O171" s="761">
        <f>_xlfn.IFNA(VLOOKUP($E171,Table26[],4,FALSE),"")</f>
        <v>0</v>
      </c>
      <c r="P171" s="761">
        <f>_xlfn.IFNA(VLOOKUP($E171,Table26[],5,FALSE),"")</f>
        <v>0</v>
      </c>
      <c r="Q171" s="762">
        <f>_xlfn.IFNA(VLOOKUP($E171,Table26[],6,FALSE),"")</f>
        <v>0</v>
      </c>
      <c r="R171" s="448"/>
      <c r="S171" s="137"/>
    </row>
    <row r="172" spans="1:19" ht="70.95" customHeight="1" thickBot="1" x14ac:dyDescent="0.3">
      <c r="A172" s="148"/>
      <c r="B172" s="849"/>
      <c r="C172" s="437">
        <v>148</v>
      </c>
      <c r="D172" s="414">
        <v>3</v>
      </c>
      <c r="E172" s="515" t="s">
        <v>317</v>
      </c>
      <c r="F172" s="408" t="str">
        <f>_xlfn.IFNA(IF(VLOOKUP(E172,Languages!$A:$D,1,TRUE)=E172,VLOOKUP(E172,Languages!$A:$D,Summary!$C$7,TRUE),NA()),"")</f>
        <v>Riskienhallintaprosessissa ja -päätöksenteossa otetaan huomioon resurssit (data, prosessit, järjestelmät, laitteet ja toimitusketju), kriittinen ajanjakso ja seurannaisvaikutukset [kts. CRITICAL-1b-h].</v>
      </c>
      <c r="G172" s="483" t="s">
        <v>1537</v>
      </c>
      <c r="H172" s="407"/>
      <c r="I172" s="407" t="s">
        <v>1537</v>
      </c>
      <c r="J172" s="527" t="s">
        <v>3840</v>
      </c>
      <c r="K172" s="527" t="s">
        <v>3921</v>
      </c>
      <c r="L172" s="527">
        <f>_xlfn.IFNA(VLOOKUP(J172,Import_KOKU!B:E,4,FALSE),"puuttuu")</f>
        <v>0</v>
      </c>
      <c r="M172" s="482">
        <f>_xlfn.IFNA(VLOOKUP($E172,Table26[],2,FALSE),"")</f>
        <v>0</v>
      </c>
      <c r="N172" s="761">
        <f>_xlfn.IFNA(VLOOKUP($E172,Table26[],3,FALSE),"")</f>
        <v>0</v>
      </c>
      <c r="O172" s="761">
        <f>_xlfn.IFNA(VLOOKUP($E172,Table26[],4,FALSE),"")</f>
        <v>0</v>
      </c>
      <c r="P172" s="761">
        <f>_xlfn.IFNA(VLOOKUP($E172,Table26[],5,FALSE),"")</f>
        <v>0</v>
      </c>
      <c r="Q172" s="762">
        <f>_xlfn.IFNA(VLOOKUP($E172,Table26[],6,FALSE),"")</f>
        <v>0</v>
      </c>
      <c r="R172" s="448"/>
      <c r="S172" s="137"/>
    </row>
    <row r="173" spans="1:19" ht="70.95" customHeight="1" thickBot="1" x14ac:dyDescent="0.3">
      <c r="A173" s="148"/>
      <c r="B173" s="849"/>
      <c r="C173" s="437">
        <v>149</v>
      </c>
      <c r="D173" s="414">
        <v>1</v>
      </c>
      <c r="E173" s="515" t="s">
        <v>318</v>
      </c>
      <c r="F173" s="408" t="str">
        <f>_xlfn.IFNA(IF(VLOOKUP(E173,Languages!$A:$D,1,TRUE)=E173,VLOOKUP(E173,Languages!$A:$D,Summary!$C$7,TRUE),NA()),"")</f>
        <v>Organisaatiolla on kybertapahtumien ja -poikkeamien hallintasuunnitelma, joka kattaa kaikki (organisaation tuottamat yhteiskunnalle kriittiset) palvelut.</v>
      </c>
      <c r="G173" s="483" t="s">
        <v>1537</v>
      </c>
      <c r="H173" s="407"/>
      <c r="I173" s="407" t="s">
        <v>1537</v>
      </c>
      <c r="J173" s="527" t="s">
        <v>1537</v>
      </c>
      <c r="K173" s="527" t="s">
        <v>5</v>
      </c>
      <c r="L173" s="527"/>
      <c r="M173" s="482">
        <f>_xlfn.IFNA(VLOOKUP($E173,Table26[],2,FALSE),"")</f>
        <v>0</v>
      </c>
      <c r="N173" s="761">
        <f>_xlfn.IFNA(VLOOKUP($E173,Table26[],3,FALSE),"")</f>
        <v>0</v>
      </c>
      <c r="O173" s="761">
        <f>_xlfn.IFNA(VLOOKUP($E173,Table26[],4,FALSE),"")</f>
        <v>0</v>
      </c>
      <c r="P173" s="761">
        <f>_xlfn.IFNA(VLOOKUP($E173,Table26[],5,FALSE),"")</f>
        <v>0</v>
      </c>
      <c r="Q173" s="762">
        <f>_xlfn.IFNA(VLOOKUP($E173,Table26[],6,FALSE),"")</f>
        <v>0</v>
      </c>
      <c r="R173" s="448"/>
      <c r="S173" s="137"/>
    </row>
    <row r="174" spans="1:19" ht="70.95" customHeight="1" thickBot="1" x14ac:dyDescent="0.3">
      <c r="A174" s="148"/>
      <c r="B174" s="849"/>
      <c r="C174" s="437">
        <v>150</v>
      </c>
      <c r="D174" s="414">
        <v>1</v>
      </c>
      <c r="E174" s="515" t="s">
        <v>319</v>
      </c>
      <c r="F174" s="408" t="str">
        <f>_xlfn.IFNA(IF(VLOOKUP(E174,Languages!$A:$D,1,TRUE)=E174,VLOOKUP(E174,Languages!$A:$D,Summary!$C$7,TRUE),NA()),"")</f>
        <v>Hallintasuunnitelma rajoittuu tunnettuihin hyökkäyksiin, mutta kattaa perusteellisesti näiden hyökkäysten todennäköiset vaikutukset.</v>
      </c>
      <c r="G174" s="483" t="s">
        <v>1537</v>
      </c>
      <c r="H174" s="407"/>
      <c r="I174" s="407" t="s">
        <v>1537</v>
      </c>
      <c r="J174" s="527" t="s">
        <v>1537</v>
      </c>
      <c r="K174" s="527" t="s">
        <v>5</v>
      </c>
      <c r="L174" s="527"/>
      <c r="M174" s="482">
        <f>_xlfn.IFNA(VLOOKUP($E174,Table26[],2,FALSE),"")</f>
        <v>0</v>
      </c>
      <c r="N174" s="761">
        <f>_xlfn.IFNA(VLOOKUP($E174,Table26[],3,FALSE),"")</f>
        <v>0</v>
      </c>
      <c r="O174" s="761">
        <f>_xlfn.IFNA(VLOOKUP($E174,Table26[],4,FALSE),"")</f>
        <v>0</v>
      </c>
      <c r="P174" s="761">
        <f>_xlfn.IFNA(VLOOKUP($E174,Table26[],5,FALSE),"")</f>
        <v>0</v>
      </c>
      <c r="Q174" s="762">
        <f>_xlfn.IFNA(VLOOKUP($E174,Table26[],6,FALSE),"")</f>
        <v>0</v>
      </c>
      <c r="R174" s="448"/>
      <c r="S174" s="137"/>
    </row>
    <row r="175" spans="1:19" ht="70.95" customHeight="1" thickBot="1" x14ac:dyDescent="0.3">
      <c r="A175" s="148"/>
      <c r="B175" s="849"/>
      <c r="C175" s="437">
        <v>151</v>
      </c>
      <c r="D175" s="414">
        <v>1</v>
      </c>
      <c r="E175" s="515" t="s">
        <v>320</v>
      </c>
      <c r="F175" s="408" t="str">
        <f>_xlfn.IFNA(IF(VLOOKUP(E175,Languages!$A:$D,1,TRUE)=E175,VLOOKUP(E175,Languages!$A:$D,Summary!$C$7,TRUE),NA()),"")</f>
        <v>Kybertapahtumien ja -poikkeamien hallintaan osallistuva henkilöstö on sisäistänyt ja ymmärtää hallintasuunnitelman hyvin.</v>
      </c>
      <c r="G175" s="483" t="s">
        <v>1537</v>
      </c>
      <c r="H175" s="407"/>
      <c r="I175" s="407" t="s">
        <v>1537</v>
      </c>
      <c r="J175" s="527" t="s">
        <v>3845</v>
      </c>
      <c r="K175" s="527" t="s">
        <v>3927</v>
      </c>
      <c r="L175" s="527">
        <f>_xlfn.IFNA(VLOOKUP(J175,Import_KOKU!B:E,4,FALSE),"puuttuu")</f>
        <v>0</v>
      </c>
      <c r="M175" s="482">
        <f>_xlfn.IFNA(VLOOKUP($E175,Table26[],2,FALSE),"")</f>
        <v>0</v>
      </c>
      <c r="N175" s="761">
        <f>_xlfn.IFNA(VLOOKUP($E175,Table26[],3,FALSE),"")</f>
        <v>0</v>
      </c>
      <c r="O175" s="761">
        <f>_xlfn.IFNA(VLOOKUP($E175,Table26[],4,FALSE),"")</f>
        <v>0</v>
      </c>
      <c r="P175" s="761">
        <f>_xlfn.IFNA(VLOOKUP($E175,Table26[],5,FALSE),"")</f>
        <v>0</v>
      </c>
      <c r="Q175" s="762">
        <f>_xlfn.IFNA(VLOOKUP($E175,Table26[],6,FALSE),"")</f>
        <v>0</v>
      </c>
      <c r="R175" s="448"/>
      <c r="S175" s="137"/>
    </row>
    <row r="176" spans="1:19" ht="70.95" customHeight="1" thickBot="1" x14ac:dyDescent="0.3">
      <c r="A176" s="148"/>
      <c r="B176" s="849"/>
      <c r="C176" s="437">
        <v>152</v>
      </c>
      <c r="D176" s="414">
        <v>1</v>
      </c>
      <c r="E176" s="515" t="s">
        <v>321</v>
      </c>
      <c r="F176" s="408" t="str">
        <f>_xlfn.IFNA(IF(VLOOKUP(E176,Languages!$A:$D,1,TRUE)=E176,VLOOKUP(E176,Languages!$A:$D,Summary!$C$7,TRUE),NA()),"")</f>
        <v>Hallintasuunnitelma on dokumentoitu ja se jaetaan kaikille relevanteille sidosryhmille.</v>
      </c>
      <c r="G176" s="483" t="s">
        <v>1537</v>
      </c>
      <c r="H176" s="407"/>
      <c r="I176" s="407" t="s">
        <v>1537</v>
      </c>
      <c r="J176" s="527" t="s">
        <v>1537</v>
      </c>
      <c r="K176" s="527" t="s">
        <v>5</v>
      </c>
      <c r="L176" s="527"/>
      <c r="M176" s="482">
        <f>_xlfn.IFNA(VLOOKUP($E176,Table26[],2,FALSE),"")</f>
        <v>0</v>
      </c>
      <c r="N176" s="761">
        <f>_xlfn.IFNA(VLOOKUP($E176,Table26[],3,FALSE),"")</f>
        <v>0</v>
      </c>
      <c r="O176" s="761">
        <f>_xlfn.IFNA(VLOOKUP($E176,Table26[],4,FALSE),"")</f>
        <v>0</v>
      </c>
      <c r="P176" s="761">
        <f>_xlfn.IFNA(VLOOKUP($E176,Table26[],5,FALSE),"")</f>
        <v>0</v>
      </c>
      <c r="Q176" s="762">
        <f>_xlfn.IFNA(VLOOKUP($E176,Table26[],6,FALSE),"")</f>
        <v>0</v>
      </c>
      <c r="R176" s="448"/>
      <c r="S176" s="137"/>
    </row>
    <row r="177" spans="1:19" ht="70.95" customHeight="1" thickBot="1" x14ac:dyDescent="0.3">
      <c r="A177" s="148"/>
      <c r="B177" s="849"/>
      <c r="C177" s="437">
        <v>153</v>
      </c>
      <c r="D177" s="414">
        <v>2</v>
      </c>
      <c r="E177" s="515" t="s">
        <v>322</v>
      </c>
      <c r="F177" s="408" t="str">
        <f>_xlfn.IFNA(IF(VLOOKUP(E177,Languages!$A:$D,1,TRUE)=E177,VLOOKUP(E177,Languages!$A:$D,Summary!$C$7,TRUE),NA()),"")</f>
        <v>Hallintasuunnitelma perustuu (yhteiskunnalle kriittisten palveluiden tuottamiseen tarvittavien) tietoverkkojen ja -järjestelmien riskien perusteelliseen tunnistamiseen ja ymmärtämiseen.</v>
      </c>
      <c r="G177" s="483" t="s">
        <v>1537</v>
      </c>
      <c r="H177" s="407"/>
      <c r="I177" s="407" t="s">
        <v>1537</v>
      </c>
      <c r="J177" s="527" t="s">
        <v>3846</v>
      </c>
      <c r="K177" s="527" t="s">
        <v>3928</v>
      </c>
      <c r="L177" s="527">
        <f>_xlfn.IFNA(VLOOKUP(J177,Import_KOKU!B:E,4,FALSE),"puuttuu")</f>
        <v>0</v>
      </c>
      <c r="M177" s="482">
        <f>_xlfn.IFNA(VLOOKUP($E177,Table26[],2,FALSE),"")</f>
        <v>0</v>
      </c>
      <c r="N177" s="761">
        <f>_xlfn.IFNA(VLOOKUP($E177,Table26[],3,FALSE),"")</f>
        <v>0</v>
      </c>
      <c r="O177" s="761">
        <f>_xlfn.IFNA(VLOOKUP($E177,Table26[],4,FALSE),"")</f>
        <v>0</v>
      </c>
      <c r="P177" s="761">
        <f>_xlfn.IFNA(VLOOKUP($E177,Table26[],5,FALSE),"")</f>
        <v>0</v>
      </c>
      <c r="Q177" s="762">
        <f>_xlfn.IFNA(VLOOKUP($E177,Table26[],6,FALSE),"")</f>
        <v>0</v>
      </c>
      <c r="R177" s="448"/>
      <c r="S177" s="137"/>
    </row>
    <row r="178" spans="1:19" ht="70.95" customHeight="1" thickBot="1" x14ac:dyDescent="0.3">
      <c r="A178" s="148"/>
      <c r="B178" s="849"/>
      <c r="C178" s="437">
        <v>154</v>
      </c>
      <c r="D178" s="414">
        <v>2</v>
      </c>
      <c r="E178" s="515" t="s">
        <v>323</v>
      </c>
      <c r="F178" s="408" t="str">
        <f>_xlfn.IFNA(IF(VLOOKUP(E178,Languages!$A:$D,1,TRUE)=E178,VLOOKUP(E178,Languages!$A:$D,Summary!$C$7,TRUE),NA()),"")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G178" s="483" t="s">
        <v>1537</v>
      </c>
      <c r="H178" s="407"/>
      <c r="I178" s="407" t="s">
        <v>1537</v>
      </c>
      <c r="J178" s="527" t="s">
        <v>3847</v>
      </c>
      <c r="K178" s="527" t="s">
        <v>3929</v>
      </c>
      <c r="L178" s="527" t="e">
        <f>AVERAGE(Import_KOKU!E60,Import_KOKU!E61)</f>
        <v>#DIV/0!</v>
      </c>
      <c r="M178" s="482">
        <f>_xlfn.IFNA(VLOOKUP($E178,Table26[],2,FALSE),"")</f>
        <v>0</v>
      </c>
      <c r="N178" s="761">
        <f>_xlfn.IFNA(VLOOKUP($E178,Table26[],3,FALSE),"")</f>
        <v>0</v>
      </c>
      <c r="O178" s="761">
        <f>_xlfn.IFNA(VLOOKUP($E178,Table26[],4,FALSE),"")</f>
        <v>0</v>
      </c>
      <c r="P178" s="761">
        <f>_xlfn.IFNA(VLOOKUP($E178,Table26[],5,FALSE),"")</f>
        <v>0</v>
      </c>
      <c r="Q178" s="762">
        <f>_xlfn.IFNA(VLOOKUP($E178,Table26[],6,FALSE),"")</f>
        <v>0</v>
      </c>
      <c r="R178" s="448"/>
      <c r="S178" s="137"/>
    </row>
    <row r="179" spans="1:19" ht="70.95" customHeight="1" thickBot="1" x14ac:dyDescent="0.3">
      <c r="A179" s="148"/>
      <c r="B179" s="849"/>
      <c r="C179" s="437">
        <v>155</v>
      </c>
      <c r="D179" s="414">
        <v>3</v>
      </c>
      <c r="E179" s="515" t="s">
        <v>324</v>
      </c>
      <c r="F179" s="408" t="str">
        <f>_xlfn.IFNA(IF(VLOOKUP(E179,Languages!$A:$D,1,TRUE)=E179,VLOOKUP(E179,Languages!$A:$D,Summary!$C$7,TRUE),NA()),"")</f>
        <v>Hallintasuunnitelma on dokumentoitu ja integroitu osaksi organisaation laajempaa liiketoiminnan ja toimitusketjujen jatkuvuudenhallintaa.</v>
      </c>
      <c r="G179" s="483" t="s">
        <v>1537</v>
      </c>
      <c r="H179" s="407"/>
      <c r="I179" s="407" t="s">
        <v>1537</v>
      </c>
      <c r="J179" s="527" t="s">
        <v>1537</v>
      </c>
      <c r="K179" s="527" t="s">
        <v>5</v>
      </c>
      <c r="L179" s="527"/>
      <c r="M179" s="482">
        <f>_xlfn.IFNA(VLOOKUP($E179,Table26[],2,FALSE),"")</f>
        <v>0</v>
      </c>
      <c r="N179" s="761">
        <f>_xlfn.IFNA(VLOOKUP($E179,Table26[],3,FALSE),"")</f>
        <v>0</v>
      </c>
      <c r="O179" s="761">
        <f>_xlfn.IFNA(VLOOKUP($E179,Table26[],4,FALSE),"")</f>
        <v>0</v>
      </c>
      <c r="P179" s="761">
        <f>_xlfn.IFNA(VLOOKUP($E179,Table26[],5,FALSE),"")</f>
        <v>0</v>
      </c>
      <c r="Q179" s="762">
        <f>_xlfn.IFNA(VLOOKUP($E179,Table26[],6,FALSE),"")</f>
        <v>0</v>
      </c>
      <c r="R179" s="448"/>
      <c r="S179" s="137"/>
    </row>
    <row r="180" spans="1:19" ht="70.95" customHeight="1" thickBot="1" x14ac:dyDescent="0.3">
      <c r="A180" s="148"/>
      <c r="B180" s="849"/>
      <c r="C180" s="437">
        <v>156</v>
      </c>
      <c r="D180" s="414">
        <v>3</v>
      </c>
      <c r="E180" s="515" t="s">
        <v>325</v>
      </c>
      <c r="F180" s="408" t="str">
        <f>_xlfn.IFNA(IF(VLOOKUP(E180,Languages!$A:$D,1,TRUE)=E180,VLOOKUP(E180,Languages!$A:$D,Summary!$C$7,TRUE),NA()),"")</f>
        <v>Kaikki yhteiskunnalle kriittisten palveluiden tuottamiseen osallistuvat organisaation liiketoimintayksiköt ovat saaneet ja sisäistäneet hallintasuunnitelman.</v>
      </c>
      <c r="G180" s="483" t="s">
        <v>1537</v>
      </c>
      <c r="H180" s="407"/>
      <c r="I180" s="407" t="s">
        <v>1537</v>
      </c>
      <c r="J180" s="527" t="s">
        <v>1537</v>
      </c>
      <c r="K180" s="527" t="s">
        <v>5</v>
      </c>
      <c r="L180" s="527"/>
      <c r="M180" s="482">
        <f>_xlfn.IFNA(VLOOKUP($E180,Table26[],2,FALSE),"")</f>
        <v>0</v>
      </c>
      <c r="N180" s="761">
        <f>_xlfn.IFNA(VLOOKUP($E180,Table26[],3,FALSE),"")</f>
        <v>0</v>
      </c>
      <c r="O180" s="761">
        <f>_xlfn.IFNA(VLOOKUP($E180,Table26[],4,FALSE),"")</f>
        <v>0</v>
      </c>
      <c r="P180" s="761">
        <f>_xlfn.IFNA(VLOOKUP($E180,Table26[],5,FALSE),"")</f>
        <v>0</v>
      </c>
      <c r="Q180" s="762">
        <f>_xlfn.IFNA(VLOOKUP($E180,Table26[],6,FALSE),"")</f>
        <v>0</v>
      </c>
      <c r="R180" s="448"/>
      <c r="S180" s="137"/>
    </row>
    <row r="181" spans="1:19" ht="70.95" customHeight="1" thickBot="1" x14ac:dyDescent="0.3">
      <c r="A181" s="148"/>
      <c r="B181" s="849"/>
      <c r="C181" s="437">
        <v>157</v>
      </c>
      <c r="D181" s="414">
        <v>1</v>
      </c>
      <c r="E181" s="515" t="s">
        <v>274</v>
      </c>
      <c r="F181" s="408" t="str">
        <f>_xlfn.IFNA(IF(VLOOKUP(E181,Languages!$A:$D,1,TRUE)=E181,VLOOKUP(E181,Languages!$A:$D,Summary!$C$7,TRUE),NA()),"")</f>
        <v>Organisaatiolla on kyberturvallisuusstrategia. Tasolla 1 sen kehittämisen ja ylläpidon ei tarvitse olla systemaattista ja säännöllistä.</v>
      </c>
      <c r="G181" s="541">
        <v>70</v>
      </c>
      <c r="H181" s="407" t="s">
        <v>3283</v>
      </c>
      <c r="I181" s="407" t="s">
        <v>3139</v>
      </c>
      <c r="J181" s="527" t="s">
        <v>1537</v>
      </c>
      <c r="K181" s="527" t="s">
        <v>5</v>
      </c>
      <c r="L181" s="527"/>
      <c r="M181" s="482">
        <f>_xlfn.IFNA(VLOOKUP($E181,Table26[],2,FALSE),"")</f>
        <v>0</v>
      </c>
      <c r="N181" s="761">
        <f>_xlfn.IFNA(VLOOKUP($E181,Table26[],3,FALSE),"")</f>
        <v>0</v>
      </c>
      <c r="O181" s="761">
        <f>_xlfn.IFNA(VLOOKUP($E181,Table26[],4,FALSE),"")</f>
        <v>0</v>
      </c>
      <c r="P181" s="761">
        <f>_xlfn.IFNA(VLOOKUP($E181,Table26[],5,FALSE),"")</f>
        <v>0</v>
      </c>
      <c r="Q181" s="762">
        <f>_xlfn.IFNA(VLOOKUP($E181,Table26[],6,FALSE),"")</f>
        <v>0</v>
      </c>
      <c r="R181" s="448"/>
      <c r="S181" s="137"/>
    </row>
    <row r="182" spans="1:19" ht="70.95" customHeight="1" thickBot="1" x14ac:dyDescent="0.3">
      <c r="A182" s="148"/>
      <c r="B182" s="849"/>
      <c r="C182" s="437">
        <v>158</v>
      </c>
      <c r="D182" s="414">
        <v>2</v>
      </c>
      <c r="E182" s="515" t="s">
        <v>275</v>
      </c>
      <c r="F182" s="408" t="str">
        <f>_xlfn.IFNA(IF(VLOOKUP(E182,Languages!$A:$D,1,TRUE)=E182,VLOOKUP(E182,Languages!$A:$D,Summary!$C$7,TRUE),NA()),"")</f>
        <v>Kyberturvallisuusstrategia määrittelee organisaation kyberturvallisuustavoitteet.</v>
      </c>
      <c r="G182" s="541">
        <v>70</v>
      </c>
      <c r="H182" s="407" t="s">
        <v>3283</v>
      </c>
      <c r="I182" s="407" t="s">
        <v>3139</v>
      </c>
      <c r="J182" s="527" t="s">
        <v>3848</v>
      </c>
      <c r="K182" s="527" t="s">
        <v>3930</v>
      </c>
      <c r="L182" s="527">
        <f>_xlfn.IFNA(VLOOKUP(J182,Import_KOKU!B:E,4,FALSE),"puuttuu")</f>
        <v>0</v>
      </c>
      <c r="M182" s="482">
        <f>_xlfn.IFNA(VLOOKUP($E182,Table26[],2,FALSE),"")</f>
        <v>0</v>
      </c>
      <c r="N182" s="761">
        <f>_xlfn.IFNA(VLOOKUP($E182,Table26[],3,FALSE),"")</f>
        <v>0</v>
      </c>
      <c r="O182" s="761">
        <f>_xlfn.IFNA(VLOOKUP($E182,Table26[],4,FALSE),"")</f>
        <v>0</v>
      </c>
      <c r="P182" s="761">
        <f>_xlfn.IFNA(VLOOKUP($E182,Table26[],5,FALSE),"")</f>
        <v>0</v>
      </c>
      <c r="Q182" s="762">
        <f>_xlfn.IFNA(VLOOKUP($E182,Table26[],6,FALSE),"")</f>
        <v>0</v>
      </c>
      <c r="R182" s="448"/>
      <c r="S182" s="137"/>
    </row>
    <row r="183" spans="1:19" ht="70.95" customHeight="1" thickBot="1" x14ac:dyDescent="0.3">
      <c r="A183" s="148"/>
      <c r="B183" s="849"/>
      <c r="C183" s="437">
        <v>159</v>
      </c>
      <c r="D183" s="414">
        <v>2</v>
      </c>
      <c r="E183" s="515" t="s">
        <v>276</v>
      </c>
      <c r="F183" s="408" t="str">
        <f>_xlfn.IFNA(IF(VLOOKUP(E183,Languages!$A:$D,1,TRUE)=E183,VLOOKUP(E183,Languages!$A:$D,Summary!$C$7,TRUE),NA()),"")</f>
        <v>Kyberturvallisuusstrategia ja -prioriteetit on dokumentoitu. Strategia ja prioriteetit ovat linjassa organisaation yleisten strategisten tavoitteiden ja kriittiseen infrastruktuuriin kohdistuvien riskien kanssa.</v>
      </c>
      <c r="G183" s="541">
        <v>70</v>
      </c>
      <c r="H183" s="407" t="s">
        <v>3283</v>
      </c>
      <c r="I183" s="407" t="s">
        <v>3139</v>
      </c>
      <c r="J183" s="527" t="s">
        <v>3849</v>
      </c>
      <c r="K183" s="527" t="s">
        <v>3931</v>
      </c>
      <c r="L183" s="527">
        <f>_xlfn.IFNA(VLOOKUP(J183,Import_KOKU!B:E,4,FALSE),"puuttuu")</f>
        <v>0</v>
      </c>
      <c r="M183" s="482">
        <f>_xlfn.IFNA(VLOOKUP($E183,Table26[],2,FALSE),"")</f>
        <v>0</v>
      </c>
      <c r="N183" s="761">
        <f>_xlfn.IFNA(VLOOKUP($E183,Table26[],3,FALSE),"")</f>
        <v>0</v>
      </c>
      <c r="O183" s="761">
        <f>_xlfn.IFNA(VLOOKUP($E183,Table26[],4,FALSE),"")</f>
        <v>0</v>
      </c>
      <c r="P183" s="761">
        <f>_xlfn.IFNA(VLOOKUP($E183,Table26[],5,FALSE),"")</f>
        <v>0</v>
      </c>
      <c r="Q183" s="762">
        <f>_xlfn.IFNA(VLOOKUP($E183,Table26[],6,FALSE),"")</f>
        <v>0</v>
      </c>
      <c r="R183" s="448"/>
      <c r="S183" s="137"/>
    </row>
    <row r="184" spans="1:19" ht="70.95" customHeight="1" thickBot="1" x14ac:dyDescent="0.3">
      <c r="A184" s="148"/>
      <c r="B184" s="849"/>
      <c r="C184" s="437">
        <v>160</v>
      </c>
      <c r="D184" s="414">
        <v>2</v>
      </c>
      <c r="E184" s="515" t="s">
        <v>277</v>
      </c>
      <c r="F184" s="408" t="str">
        <f>_xlfn.IFNA(IF(VLOOKUP(E184,Languages!$A:$D,1,TRUE)=E184,VLOOKUP(E184,Languages!$A:$D,Summary!$C$7,TRUE),NA()),"")</f>
        <v>Kyberturvallisuusstrategia määrittää organisaation kyberturvallisuuden hallintamallin ("governance") ja valvontatoimet.</v>
      </c>
      <c r="G184" s="541">
        <v>70</v>
      </c>
      <c r="H184" s="407" t="s">
        <v>3283</v>
      </c>
      <c r="I184" s="407" t="s">
        <v>3139</v>
      </c>
      <c r="J184" s="527" t="s">
        <v>1537</v>
      </c>
      <c r="K184" s="527" t="s">
        <v>5</v>
      </c>
      <c r="L184" s="527"/>
      <c r="M184" s="482">
        <f>_xlfn.IFNA(VLOOKUP($E184,Table26[],2,FALSE),"")</f>
        <v>0</v>
      </c>
      <c r="N184" s="761">
        <f>_xlfn.IFNA(VLOOKUP($E184,Table26[],3,FALSE),"")</f>
        <v>0</v>
      </c>
      <c r="O184" s="761">
        <f>_xlfn.IFNA(VLOOKUP($E184,Table26[],4,FALSE),"")</f>
        <v>0</v>
      </c>
      <c r="P184" s="761">
        <f>_xlfn.IFNA(VLOOKUP($E184,Table26[],5,FALSE),"")</f>
        <v>0</v>
      </c>
      <c r="Q184" s="762">
        <f>_xlfn.IFNA(VLOOKUP($E184,Table26[],6,FALSE),"")</f>
        <v>0</v>
      </c>
      <c r="R184" s="448"/>
      <c r="S184" s="137"/>
    </row>
    <row r="185" spans="1:19" ht="70.95" customHeight="1" thickBot="1" x14ac:dyDescent="0.3">
      <c r="A185" s="148"/>
      <c r="B185" s="849"/>
      <c r="C185" s="437">
        <v>161</v>
      </c>
      <c r="D185" s="414">
        <v>2</v>
      </c>
      <c r="E185" s="515" t="s">
        <v>278</v>
      </c>
      <c r="F185" s="408" t="str">
        <f>_xlfn.IFNA(IF(VLOOKUP(E185,Languages!$A:$D,1,TRUE)=E185,VLOOKUP(E185,Languages!$A:$D,Summary!$C$7,TRUE),NA()),"")</f>
        <v>Kyberturvallisuusstrategia määrittelee kyberturvallisuuden hallinta- ja organisaatiorakenteen.</v>
      </c>
      <c r="G185" s="541">
        <v>70</v>
      </c>
      <c r="H185" s="407" t="s">
        <v>3283</v>
      </c>
      <c r="I185" s="407" t="s">
        <v>3139</v>
      </c>
      <c r="J185" s="527" t="s">
        <v>1537</v>
      </c>
      <c r="K185" s="527" t="s">
        <v>5</v>
      </c>
      <c r="L185" s="527"/>
      <c r="M185" s="482">
        <f>_xlfn.IFNA(VLOOKUP($E185,Table26[],2,FALSE),"")</f>
        <v>0</v>
      </c>
      <c r="N185" s="761">
        <f>_xlfn.IFNA(VLOOKUP($E185,Table26[],3,FALSE),"")</f>
        <v>0</v>
      </c>
      <c r="O185" s="761">
        <f>_xlfn.IFNA(VLOOKUP($E185,Table26[],4,FALSE),"")</f>
        <v>0</v>
      </c>
      <c r="P185" s="761">
        <f>_xlfn.IFNA(VLOOKUP($E185,Table26[],5,FALSE),"")</f>
        <v>0</v>
      </c>
      <c r="Q185" s="762">
        <f>_xlfn.IFNA(VLOOKUP($E185,Table26[],6,FALSE),"")</f>
        <v>0</v>
      </c>
      <c r="R185" s="448"/>
      <c r="S185" s="137"/>
    </row>
    <row r="186" spans="1:19" ht="70.95" customHeight="1" thickBot="1" x14ac:dyDescent="0.3">
      <c r="A186" s="148"/>
      <c r="B186" s="849"/>
      <c r="C186" s="437">
        <v>162</v>
      </c>
      <c r="D186" s="414">
        <v>2</v>
      </c>
      <c r="E186" s="515" t="s">
        <v>279</v>
      </c>
      <c r="F186" s="408" t="str">
        <f>_xlfn.IFNA(IF(VLOOKUP(E186,Languages!$A:$D,1,TRUE)=E186,VLOOKUP(E186,Languages!$A:$D,Summary!$C$7,TRUE),NA()),"")</f>
        <v>Kyberturvallisuusstrategia nimeää ne standardit ja ohjeet, joita tulee noudattaa.</v>
      </c>
      <c r="G186" s="541">
        <v>70</v>
      </c>
      <c r="H186" s="407" t="s">
        <v>3283</v>
      </c>
      <c r="I186" s="407" t="s">
        <v>3139</v>
      </c>
      <c r="J186" s="527" t="s">
        <v>1537</v>
      </c>
      <c r="K186" s="527" t="s">
        <v>5</v>
      </c>
      <c r="L186" s="527"/>
      <c r="M186" s="482">
        <f>_xlfn.IFNA(VLOOKUP($E186,Table26[],2,FALSE),"")</f>
        <v>0</v>
      </c>
      <c r="N186" s="761">
        <f>_xlfn.IFNA(VLOOKUP($E186,Table26[],3,FALSE),"")</f>
        <v>0</v>
      </c>
      <c r="O186" s="761">
        <f>_xlfn.IFNA(VLOOKUP($E186,Table26[],4,FALSE),"")</f>
        <v>0</v>
      </c>
      <c r="P186" s="761">
        <f>_xlfn.IFNA(VLOOKUP($E186,Table26[],5,FALSE),"")</f>
        <v>0</v>
      </c>
      <c r="Q186" s="762">
        <f>_xlfn.IFNA(VLOOKUP($E186,Table26[],6,FALSE),"")</f>
        <v>0</v>
      </c>
      <c r="R186" s="448"/>
      <c r="S186" s="137"/>
    </row>
    <row r="187" spans="1:19" ht="70.95" customHeight="1" thickBot="1" x14ac:dyDescent="0.3">
      <c r="A187" s="148"/>
      <c r="B187" s="849"/>
      <c r="C187" s="437">
        <v>163</v>
      </c>
      <c r="D187" s="414">
        <v>2</v>
      </c>
      <c r="E187" s="515" t="s">
        <v>280</v>
      </c>
      <c r="F187" s="408" t="str">
        <f>_xlfn.IFNA(IF(VLOOKUP(E187,Languages!$A:$D,1,TRUE)=E187,VLOOKUP(E187,Languages!$A:$D,Summary!$C$7,TRUE),NA()),"")</f>
        <v>Kyberturvallisuusstrategia nimeää / tunnistaa  kaikki soveltuvat vaatimustenmukaisuusvaatimukset, jotka ohjelman pitää noudattaa. (esimerkiksi NIST CSF, ISO, PCI DSS) (toimeenpano-ohjelma vai strategia)</v>
      </c>
      <c r="G187" s="541">
        <v>70</v>
      </c>
      <c r="H187" s="407" t="s">
        <v>3283</v>
      </c>
      <c r="I187" s="407" t="s">
        <v>3139</v>
      </c>
      <c r="J187" s="527" t="s">
        <v>3850</v>
      </c>
      <c r="K187" s="527" t="s">
        <v>3932</v>
      </c>
      <c r="L187" s="630" t="e">
        <f>_xlfn.IFNA(ROUND(AVERAGE(Import_KOKU!E31,Import_KOKU!E84,Import_KOKU!E96),1),"puuttuu")</f>
        <v>#DIV/0!</v>
      </c>
      <c r="M187" s="482">
        <f>_xlfn.IFNA(VLOOKUP($E187,Table26[],2,FALSE),"")</f>
        <v>0</v>
      </c>
      <c r="N187" s="761">
        <f>_xlfn.IFNA(VLOOKUP($E187,Table26[],3,FALSE),"")</f>
        <v>0</v>
      </c>
      <c r="O187" s="761">
        <f>_xlfn.IFNA(VLOOKUP($E187,Table26[],4,FALSE),"")</f>
        <v>0</v>
      </c>
      <c r="P187" s="761">
        <f>_xlfn.IFNA(VLOOKUP($E187,Table26[],5,FALSE),"")</f>
        <v>0</v>
      </c>
      <c r="Q187" s="762">
        <f>_xlfn.IFNA(VLOOKUP($E187,Table26[],6,FALSE),"")</f>
        <v>0</v>
      </c>
      <c r="R187" s="448"/>
      <c r="S187" s="137"/>
    </row>
    <row r="188" spans="1:19" ht="70.95" customHeight="1" thickBot="1" x14ac:dyDescent="0.3">
      <c r="A188" s="148"/>
      <c r="B188" s="849"/>
      <c r="C188" s="437">
        <v>164</v>
      </c>
      <c r="D188" s="414">
        <v>3</v>
      </c>
      <c r="E188" s="515" t="s">
        <v>281</v>
      </c>
      <c r="F188" s="408" t="str">
        <f>_xlfn.IFNA(IF(VLOOKUP(E188,Languages!$A:$D,1,TRUE)=E188,VLOOKUP(E188,Languages!$A:$D,Summary!$C$7,TRUE),NA()),"")</f>
        <v>Kyberturvallisuusstrategia on päivitetty säännöllisesti ja määriteltyjen ehtojen täyttyessä kuten muutokset organisaation liiketoiminnassa, toimintaympäristössä tai uhkaprofiilissa [kts. THREAT-2e].</v>
      </c>
      <c r="G188" s="541">
        <v>70</v>
      </c>
      <c r="H188" s="407" t="s">
        <v>3283</v>
      </c>
      <c r="I188" s="407" t="s">
        <v>3139</v>
      </c>
      <c r="J188" s="527" t="s">
        <v>1537</v>
      </c>
      <c r="K188" s="527" t="s">
        <v>5</v>
      </c>
      <c r="L188" s="527"/>
      <c r="M188" s="482">
        <f>_xlfn.IFNA(VLOOKUP($E188,Table26[],2,FALSE),"")</f>
        <v>0</v>
      </c>
      <c r="N188" s="761">
        <f>_xlfn.IFNA(VLOOKUP($E188,Table26[],3,FALSE),"")</f>
        <v>0</v>
      </c>
      <c r="O188" s="761">
        <f>_xlfn.IFNA(VLOOKUP($E188,Table26[],4,FALSE),"")</f>
        <v>0</v>
      </c>
      <c r="P188" s="761">
        <f>_xlfn.IFNA(VLOOKUP($E188,Table26[],5,FALSE),"")</f>
        <v>0</v>
      </c>
      <c r="Q188" s="762">
        <f>_xlfn.IFNA(VLOOKUP($E188,Table26[],6,FALSE),"")</f>
        <v>0</v>
      </c>
      <c r="R188" s="448"/>
      <c r="S188" s="137"/>
    </row>
    <row r="189" spans="1:19" ht="70.95" customHeight="1" thickBot="1" x14ac:dyDescent="0.3">
      <c r="A189" s="148"/>
      <c r="B189" s="849"/>
      <c r="C189" s="437">
        <v>165</v>
      </c>
      <c r="D189" s="414">
        <v>1</v>
      </c>
      <c r="E189" s="515" t="s">
        <v>282</v>
      </c>
      <c r="F189" s="408" t="str">
        <f>_xlfn.IFNA(IF(VLOOKUP(E189,Languages!$A:$D,1,TRUE)=E189,VLOOKUP(E189,Languages!$A:$D,Summary!$C$7,TRUE),NA()),"")</f>
        <v>Organisaation ylin johto tukee kyberturvallisuuden hallintaa. Tasolla 1 tämän ei tarvitse olla systemaattista ja säännöllistä.</v>
      </c>
      <c r="G189" s="533">
        <v>72</v>
      </c>
      <c r="H189" s="407" t="s">
        <v>3285</v>
      </c>
      <c r="I189" s="407" t="s">
        <v>3140</v>
      </c>
      <c r="J189" s="527" t="s">
        <v>1537</v>
      </c>
      <c r="K189" s="527" t="s">
        <v>5</v>
      </c>
      <c r="L189" s="527"/>
      <c r="M189" s="482">
        <f>_xlfn.IFNA(VLOOKUP($E189,Table26[],2,FALSE),"")</f>
        <v>0</v>
      </c>
      <c r="N189" s="761">
        <f>_xlfn.IFNA(VLOOKUP($E189,Table26[],3,FALSE),"")</f>
        <v>0</v>
      </c>
      <c r="O189" s="761">
        <f>_xlfn.IFNA(VLOOKUP($E189,Table26[],4,FALSE),"")</f>
        <v>0</v>
      </c>
      <c r="P189" s="761">
        <f>_xlfn.IFNA(VLOOKUP($E189,Table26[],5,FALSE),"")</f>
        <v>0</v>
      </c>
      <c r="Q189" s="762">
        <f>_xlfn.IFNA(VLOOKUP($E189,Table26[],6,FALSE),"")</f>
        <v>0</v>
      </c>
      <c r="R189" s="448"/>
      <c r="S189" s="137"/>
    </row>
    <row r="190" spans="1:19" ht="70.95" customHeight="1" thickBot="1" x14ac:dyDescent="0.3">
      <c r="A190" s="148"/>
      <c r="B190" s="849"/>
      <c r="C190" s="437">
        <v>166</v>
      </c>
      <c r="D190" s="414">
        <v>2</v>
      </c>
      <c r="E190" s="515" t="s">
        <v>283</v>
      </c>
      <c r="F190" s="408" t="str">
        <f>_xlfn.IFNA(IF(VLOOKUP(E190,Languages!$A:$D,1,TRUE)=E190,VLOOKUP(E190,Languages!$A:$D,Summary!$C$7,TRUE),NA()),"")</f>
        <v>Kyberturvallisuuden hallinta perustuu kyberturvallisuusstrategiaan.</v>
      </c>
      <c r="G190" s="542">
        <v>71</v>
      </c>
      <c r="H190" s="407" t="s">
        <v>3284</v>
      </c>
      <c r="I190" s="407" t="s">
        <v>3141</v>
      </c>
      <c r="J190" s="527" t="s">
        <v>3851</v>
      </c>
      <c r="K190" s="527" t="s">
        <v>3933</v>
      </c>
      <c r="L190" s="527">
        <f>_xlfn.IFNA(VLOOKUP(J190,Import_KOKU!B:E,4,FALSE),"puuttuu")</f>
        <v>0</v>
      </c>
      <c r="M190" s="482">
        <f>_xlfn.IFNA(VLOOKUP($E190,Table26[],2,FALSE),"")</f>
        <v>0</v>
      </c>
      <c r="N190" s="761">
        <f>_xlfn.IFNA(VLOOKUP($E190,Table26[],3,FALSE),"")</f>
        <v>0</v>
      </c>
      <c r="O190" s="761">
        <f>_xlfn.IFNA(VLOOKUP($E190,Table26[],4,FALSE),"")</f>
        <v>0</v>
      </c>
      <c r="P190" s="761">
        <f>_xlfn.IFNA(VLOOKUP($E190,Table26[],5,FALSE),"")</f>
        <v>0</v>
      </c>
      <c r="Q190" s="762">
        <f>_xlfn.IFNA(VLOOKUP($E190,Table26[],6,FALSE),"")</f>
        <v>0</v>
      </c>
      <c r="R190" s="448"/>
      <c r="S190" s="137"/>
    </row>
    <row r="191" spans="1:19" ht="70.95" customHeight="1" thickBot="1" x14ac:dyDescent="0.3">
      <c r="A191" s="148"/>
      <c r="B191" s="849"/>
      <c r="C191" s="437">
        <v>167</v>
      </c>
      <c r="D191" s="414">
        <v>2</v>
      </c>
      <c r="E191" s="515" t="s">
        <v>284</v>
      </c>
      <c r="F191" s="408" t="str">
        <f>_xlfn.IFNA(IF(VLOOKUP(E191,Languages!$A:$D,1,TRUE)=E191,VLOOKUP(E191,Languages!$A:$D,Summary!$C$7,TRUE),NA()),"")</f>
        <v>Organisaation ylimmän johdon tuki kyberturvallisuuden hallinnalle  on näkyvää ja aktiivista.</v>
      </c>
      <c r="G191" s="533">
        <v>72</v>
      </c>
      <c r="H191" s="407" t="s">
        <v>3285</v>
      </c>
      <c r="I191" s="407" t="s">
        <v>3140</v>
      </c>
      <c r="J191" s="527" t="s">
        <v>1537</v>
      </c>
      <c r="K191" s="527" t="s">
        <v>5</v>
      </c>
      <c r="L191" s="527"/>
      <c r="M191" s="482">
        <f>_xlfn.IFNA(VLOOKUP($E191,Table26[],2,FALSE),"")</f>
        <v>0</v>
      </c>
      <c r="N191" s="761">
        <f>_xlfn.IFNA(VLOOKUP($E191,Table26[],3,FALSE),"")</f>
        <v>0</v>
      </c>
      <c r="O191" s="761">
        <f>_xlfn.IFNA(VLOOKUP($E191,Table26[],4,FALSE),"")</f>
        <v>0</v>
      </c>
      <c r="P191" s="761">
        <f>_xlfn.IFNA(VLOOKUP($E191,Table26[],5,FALSE),"")</f>
        <v>0</v>
      </c>
      <c r="Q191" s="762">
        <f>_xlfn.IFNA(VLOOKUP($E191,Table26[],6,FALSE),"")</f>
        <v>0</v>
      </c>
      <c r="R191" s="448"/>
      <c r="S191" s="137"/>
    </row>
    <row r="192" spans="1:19" ht="70.95" customHeight="1" thickBot="1" x14ac:dyDescent="0.3">
      <c r="A192" s="148"/>
      <c r="B192" s="849"/>
      <c r="C192" s="437">
        <v>168</v>
      </c>
      <c r="D192" s="414">
        <v>2</v>
      </c>
      <c r="E192" s="515" t="s">
        <v>285</v>
      </c>
      <c r="F192" s="408" t="str">
        <f>_xlfn.IFNA(IF(VLOOKUP(E192,Languages!$A:$D,1,TRUE)=E192,VLOOKUP(E192,Languages!$A:$D,Summary!$C$7,TRUE),NA()),"")</f>
        <v>Organisaation ylin johto tukee kyberturvallisuuspolitiikkojen ja -ohjeiden kehittämistä, ylläpitoa ja täytäntöönpanoa.</v>
      </c>
      <c r="G192" s="533">
        <v>72</v>
      </c>
      <c r="H192" s="407" t="s">
        <v>3285</v>
      </c>
      <c r="I192" s="407" t="s">
        <v>3140</v>
      </c>
      <c r="J192" s="527" t="s">
        <v>3852</v>
      </c>
      <c r="K192" s="527" t="s">
        <v>3934</v>
      </c>
      <c r="L192" s="527" t="e">
        <f>AVERAGE(Import_KOKU!E34,Import_KOKU!E35)</f>
        <v>#DIV/0!</v>
      </c>
      <c r="M192" s="482">
        <f>_xlfn.IFNA(VLOOKUP($E192,Table26[],2,FALSE),"")</f>
        <v>0</v>
      </c>
      <c r="N192" s="761">
        <f>_xlfn.IFNA(VLOOKUP($E192,Table26[],3,FALSE),"")</f>
        <v>0</v>
      </c>
      <c r="O192" s="761">
        <f>_xlfn.IFNA(VLOOKUP($E192,Table26[],4,FALSE),"")</f>
        <v>0</v>
      </c>
      <c r="P192" s="761">
        <f>_xlfn.IFNA(VLOOKUP($E192,Table26[],5,FALSE),"")</f>
        <v>0</v>
      </c>
      <c r="Q192" s="762">
        <f>_xlfn.IFNA(VLOOKUP($E192,Table26[],6,FALSE),"")</f>
        <v>0</v>
      </c>
      <c r="R192" s="448"/>
      <c r="S192" s="137"/>
    </row>
    <row r="193" spans="1:19" ht="70.95" customHeight="1" thickBot="1" x14ac:dyDescent="0.3">
      <c r="A193" s="148"/>
      <c r="B193" s="849"/>
      <c r="C193" s="437">
        <v>169</v>
      </c>
      <c r="D193" s="414">
        <v>2</v>
      </c>
      <c r="E193" s="515" t="s">
        <v>286</v>
      </c>
      <c r="F193" s="408" t="str">
        <f>_xlfn.IFNA(IF(VLOOKUP(E193,Languages!$A:$D,1,TRUE)=E193,VLOOKUP(E193,Languages!$A:$D,Summary!$C$7,TRUE),NA()),"")</f>
        <v>Vastuu kyberturvallisuuden hallinnasta on osoitettu organisaatiossa taholle, jolla on riittävät toimivaltuudet.</v>
      </c>
      <c r="G193" s="483" t="s">
        <v>1537</v>
      </c>
      <c r="H193" s="407"/>
      <c r="I193" s="407" t="s">
        <v>1537</v>
      </c>
      <c r="J193" s="527" t="s">
        <v>1537</v>
      </c>
      <c r="K193" s="527" t="s">
        <v>5</v>
      </c>
      <c r="L193" s="527"/>
      <c r="M193" s="482">
        <f>_xlfn.IFNA(VLOOKUP($E193,Table26[],2,FALSE),"")</f>
        <v>0</v>
      </c>
      <c r="N193" s="761">
        <f>_xlfn.IFNA(VLOOKUP($E193,Table26[],3,FALSE),"")</f>
        <v>0</v>
      </c>
      <c r="O193" s="761">
        <f>_xlfn.IFNA(VLOOKUP($E193,Table26[],4,FALSE),"")</f>
        <v>0</v>
      </c>
      <c r="P193" s="761">
        <f>_xlfn.IFNA(VLOOKUP($E193,Table26[],5,FALSE),"")</f>
        <v>0</v>
      </c>
      <c r="Q193" s="762">
        <f>_xlfn.IFNA(VLOOKUP($E193,Table26[],6,FALSE),"")</f>
        <v>0</v>
      </c>
      <c r="R193" s="448"/>
      <c r="S193" s="137"/>
    </row>
    <row r="194" spans="1:19" ht="70.95" customHeight="1" thickBot="1" x14ac:dyDescent="0.3">
      <c r="A194" s="148"/>
      <c r="B194" s="849"/>
      <c r="C194" s="437">
        <v>170</v>
      </c>
      <c r="D194" s="414">
        <v>2</v>
      </c>
      <c r="E194" s="515" t="s">
        <v>287</v>
      </c>
      <c r="F194" s="408" t="str">
        <f>_xlfn.IFNA(IF(VLOOKUP(E194,Languages!$A:$D,1,TRUE)=E194,VLOOKUP(E194,Languages!$A:$D,Summary!$C$7,TRUE),NA()),"")</f>
        <v>Kyberturvallisuuden hallinnan sidosryhmät on tunnistettu ja osallistettu.</v>
      </c>
      <c r="G194" s="534">
        <v>73</v>
      </c>
      <c r="H194" s="407" t="s">
        <v>3243</v>
      </c>
      <c r="I194" s="407" t="s">
        <v>3142</v>
      </c>
      <c r="J194" s="527" t="s">
        <v>3853</v>
      </c>
      <c r="K194" s="527" t="s">
        <v>3935</v>
      </c>
      <c r="L194" s="527">
        <f>_xlfn.IFNA(VLOOKUP(J194,Import_KOKU!B:E,4,FALSE),"puuttuu")</f>
        <v>0</v>
      </c>
      <c r="M194" s="482">
        <f>_xlfn.IFNA(VLOOKUP($E194,Table26[],2,FALSE),"")</f>
        <v>0</v>
      </c>
      <c r="N194" s="761">
        <f>_xlfn.IFNA(VLOOKUP($E194,Table26[],3,FALSE),"")</f>
        <v>0</v>
      </c>
      <c r="O194" s="761">
        <f>_xlfn.IFNA(VLOOKUP($E194,Table26[],4,FALSE),"")</f>
        <v>0</v>
      </c>
      <c r="P194" s="761">
        <f>_xlfn.IFNA(VLOOKUP($E194,Table26[],5,FALSE),"")</f>
        <v>0</v>
      </c>
      <c r="Q194" s="762">
        <f>_xlfn.IFNA(VLOOKUP($E194,Table26[],6,FALSE),"")</f>
        <v>0</v>
      </c>
      <c r="R194" s="448"/>
      <c r="S194" s="137"/>
    </row>
    <row r="195" spans="1:19" ht="70.95" customHeight="1" thickBot="1" x14ac:dyDescent="0.3">
      <c r="A195" s="148"/>
      <c r="B195" s="849"/>
      <c r="C195" s="437">
        <v>171</v>
      </c>
      <c r="D195" s="414">
        <v>3</v>
      </c>
      <c r="E195" s="515" t="s">
        <v>288</v>
      </c>
      <c r="F195" s="408" t="str">
        <f>_xlfn.IFNA(IF(VLOOKUP(E195,Languages!$A:$D,1,TRUE)=E195,VLOOKUP(E195,Languages!$A:$D,Summary!$C$7,TRUE),NA()),"")</f>
        <v>Kyberturvallisuuden hallinnan toiminta tarkastetaan aika ajoin, jotta varmistetaan että toimet ovat linjassa kyberturvallisuusstrategian kanssa.</v>
      </c>
      <c r="G195" s="542">
        <v>71</v>
      </c>
      <c r="H195" s="407" t="s">
        <v>3284</v>
      </c>
      <c r="I195" s="407" t="s">
        <v>3141</v>
      </c>
      <c r="J195" s="527" t="s">
        <v>1537</v>
      </c>
      <c r="K195" s="527" t="s">
        <v>5</v>
      </c>
      <c r="L195" s="527"/>
      <c r="M195" s="482">
        <f>_xlfn.IFNA(VLOOKUP($E195,Table26[],2,FALSE),"")</f>
        <v>0</v>
      </c>
      <c r="N195" s="761">
        <f>_xlfn.IFNA(VLOOKUP($E195,Table26[],3,FALSE),"")</f>
        <v>0</v>
      </c>
      <c r="O195" s="761">
        <f>_xlfn.IFNA(VLOOKUP($E195,Table26[],4,FALSE),"")</f>
        <v>0</v>
      </c>
      <c r="P195" s="761">
        <f>_xlfn.IFNA(VLOOKUP($E195,Table26[],5,FALSE),"")</f>
        <v>0</v>
      </c>
      <c r="Q195" s="762">
        <f>_xlfn.IFNA(VLOOKUP($E195,Table26[],6,FALSE),"")</f>
        <v>0</v>
      </c>
      <c r="R195" s="448"/>
      <c r="S195" s="137"/>
    </row>
    <row r="196" spans="1:19" ht="70.95" customHeight="1" thickBot="1" x14ac:dyDescent="0.3">
      <c r="A196" s="148"/>
      <c r="B196" s="849"/>
      <c r="C196" s="437">
        <v>172</v>
      </c>
      <c r="D196" s="414">
        <v>3</v>
      </c>
      <c r="E196" s="515" t="s">
        <v>289</v>
      </c>
      <c r="F196" s="408" t="str">
        <f>_xlfn.IFNA(IF(VLOOKUP(E196,Languages!$A:$D,1,TRUE)=E196,VLOOKUP(E196,Languages!$A:$D,Summary!$C$7,TRUE),NA()),"")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G196" s="542">
        <v>71</v>
      </c>
      <c r="H196" s="407" t="s">
        <v>3284</v>
      </c>
      <c r="I196" s="407" t="s">
        <v>3141</v>
      </c>
      <c r="J196" s="527" t="s">
        <v>3854</v>
      </c>
      <c r="K196" s="527" t="s">
        <v>3936</v>
      </c>
      <c r="L196" s="527">
        <f>_xlfn.IFNA(VLOOKUP(J196,Import_KOKU!B:E,4,FALSE),"puuttuu")</f>
        <v>0</v>
      </c>
      <c r="M196" s="482">
        <f>_xlfn.IFNA(VLOOKUP($E196,Table26[],2,FALSE),"")</f>
        <v>0</v>
      </c>
      <c r="N196" s="761">
        <f>_xlfn.IFNA(VLOOKUP($E196,Table26[],3,FALSE),"")</f>
        <v>0</v>
      </c>
      <c r="O196" s="761">
        <f>_xlfn.IFNA(VLOOKUP($E196,Table26[],4,FALSE),"")</f>
        <v>0</v>
      </c>
      <c r="P196" s="761">
        <f>_xlfn.IFNA(VLOOKUP($E196,Table26[],5,FALSE),"")</f>
        <v>0</v>
      </c>
      <c r="Q196" s="762">
        <f>_xlfn.IFNA(VLOOKUP($E196,Table26[],6,FALSE),"")</f>
        <v>0</v>
      </c>
      <c r="R196" s="448"/>
      <c r="S196" s="137"/>
    </row>
    <row r="197" spans="1:19" ht="70.95" customHeight="1" thickBot="1" x14ac:dyDescent="0.3">
      <c r="A197" s="148"/>
      <c r="B197" s="849"/>
      <c r="C197" s="437">
        <v>173</v>
      </c>
      <c r="D197" s="414">
        <v>3</v>
      </c>
      <c r="E197" s="515" t="s">
        <v>290</v>
      </c>
      <c r="F197" s="408" t="str">
        <f>_xlfn.IFNA(IF(VLOOKUP(E197,Languages!$A:$D,1,TRUE)=E197,VLOOKUP(E197,Languages!$A:$D,Summary!$C$7,TRUE),NA()),"")</f>
        <v xml:space="preserve">Kyberturvallisuuden kehittämisohjelma huomioi organisaatiota velvoittavien lakien, sääntöjen ja määräysten noudattamisen.
</v>
      </c>
      <c r="G197" s="542">
        <v>71</v>
      </c>
      <c r="H197" s="407" t="s">
        <v>3284</v>
      </c>
      <c r="I197" s="407" t="s">
        <v>3141</v>
      </c>
      <c r="J197" s="527" t="s">
        <v>3855</v>
      </c>
      <c r="K197" s="527" t="s">
        <v>3937</v>
      </c>
      <c r="L197" s="527">
        <f>_xlfn.IFNA(VLOOKUP(J197,Import_KOKU!B:E,4,FALSE),"puuttuu")</f>
        <v>0</v>
      </c>
      <c r="M197" s="482">
        <f>_xlfn.IFNA(VLOOKUP($E197,Table26[],2,FALSE),"")</f>
        <v>0</v>
      </c>
      <c r="N197" s="761">
        <f>_xlfn.IFNA(VLOOKUP($E197,Table26[],3,FALSE),"")</f>
        <v>0</v>
      </c>
      <c r="O197" s="761">
        <f>_xlfn.IFNA(VLOOKUP($E197,Table26[],4,FALSE),"")</f>
        <v>0</v>
      </c>
      <c r="P197" s="761">
        <f>_xlfn.IFNA(VLOOKUP($E197,Table26[],5,FALSE),"")</f>
        <v>0</v>
      </c>
      <c r="Q197" s="762">
        <f>_xlfn.IFNA(VLOOKUP($E197,Table26[],6,FALSE),"")</f>
        <v>0</v>
      </c>
      <c r="R197" s="448"/>
      <c r="S197" s="137"/>
    </row>
    <row r="198" spans="1:19" ht="70.95" customHeight="1" thickBot="1" x14ac:dyDescent="0.3">
      <c r="A198" s="148"/>
      <c r="B198" s="849"/>
      <c r="C198" s="437">
        <v>174</v>
      </c>
      <c r="D198" s="414">
        <v>3</v>
      </c>
      <c r="E198" s="515" t="s">
        <v>291</v>
      </c>
      <c r="F198" s="408" t="str">
        <f>_xlfn.IFNA(IF(VLOOKUP(E198,Languages!$A:$D,1,TRUE)=E198,VLOOKUP(E198,Languages!$A:$D,Summary!$C$7,TRUE),NA()),"")</f>
        <v>Organisaatio tekee yhteistyötä ulkoisten toimijoiden kanssa edistääkseen kyberturvallisuusstandardien, suositusten, johtavien käytäntöjen, tapauksista käytävän tiedonvaihdon sekä kehittyvien teknologioiden kehitystä ja käyttöönottoa.</v>
      </c>
      <c r="G198" s="534">
        <v>73</v>
      </c>
      <c r="H198" s="407" t="s">
        <v>3243</v>
      </c>
      <c r="I198" s="407" t="s">
        <v>3142</v>
      </c>
      <c r="J198" s="527" t="s">
        <v>1537</v>
      </c>
      <c r="K198" s="527" t="s">
        <v>5</v>
      </c>
      <c r="L198" s="527"/>
      <c r="M198" s="482">
        <f>_xlfn.IFNA(VLOOKUP($E198,Table26[],2,FALSE),"")</f>
        <v>0</v>
      </c>
      <c r="N198" s="761">
        <f>_xlfn.IFNA(VLOOKUP($E198,Table26[],3,FALSE),"")</f>
        <v>0</v>
      </c>
      <c r="O198" s="761">
        <f>_xlfn.IFNA(VLOOKUP($E198,Table26[],4,FALSE),"")</f>
        <v>0</v>
      </c>
      <c r="P198" s="761">
        <f>_xlfn.IFNA(VLOOKUP($E198,Table26[],5,FALSE),"")</f>
        <v>0</v>
      </c>
      <c r="Q198" s="762">
        <f>_xlfn.IFNA(VLOOKUP($E198,Table26[],6,FALSE),"")</f>
        <v>0</v>
      </c>
      <c r="R198" s="448"/>
      <c r="S198" s="137"/>
    </row>
    <row r="199" spans="1:19" ht="70.95" customHeight="1" thickBot="1" x14ac:dyDescent="0.3">
      <c r="A199" s="148"/>
      <c r="B199" s="849"/>
      <c r="C199" s="437">
        <v>175</v>
      </c>
      <c r="D199" s="414">
        <v>2</v>
      </c>
      <c r="E199" s="515" t="s">
        <v>293</v>
      </c>
      <c r="F199" s="408" t="str">
        <f>_xlfn.IFNA(IF(VLOOKUP(E199,Languages!$A:$D,1,TRUE)=E199,VLOOKUP(E199,Languages!$A:$D,Summary!$C$7,TRUE),NA()),"")</f>
        <v>PROGRAM-osion toimintaa varten on määritetty dokumentoidut toimintatavat, joita noudatetaan ja päivitetään säännöllisesti.</v>
      </c>
      <c r="G199" s="483" t="s">
        <v>1537</v>
      </c>
      <c r="H199" s="407"/>
      <c r="I199" s="407" t="s">
        <v>1537</v>
      </c>
      <c r="J199" s="527" t="s">
        <v>3856</v>
      </c>
      <c r="K199" s="527" t="s">
        <v>3938</v>
      </c>
      <c r="L199" s="527" t="e">
        <f>AVERAGE(Import_KOKU!E86,Import_KOKU!E90,Import_KOKU!E93,Import_KOKU!E94,Import_KOKU!E95)</f>
        <v>#DIV/0!</v>
      </c>
      <c r="M199" s="482">
        <f>_xlfn.IFNA(VLOOKUP($E199,Table26[],2,FALSE),"")</f>
        <v>0</v>
      </c>
      <c r="N199" s="761">
        <f>_xlfn.IFNA(VLOOKUP($E199,Table26[],3,FALSE),"")</f>
        <v>0</v>
      </c>
      <c r="O199" s="761">
        <f>_xlfn.IFNA(VLOOKUP($E199,Table26[],4,FALSE),"")</f>
        <v>0</v>
      </c>
      <c r="P199" s="761">
        <f>_xlfn.IFNA(VLOOKUP($E199,Table26[],5,FALSE),"")</f>
        <v>0</v>
      </c>
      <c r="Q199" s="762">
        <f>_xlfn.IFNA(VLOOKUP($E199,Table26[],6,FALSE),"")</f>
        <v>0</v>
      </c>
      <c r="R199" s="448"/>
      <c r="S199" s="137"/>
    </row>
    <row r="200" spans="1:19" ht="70.95" customHeight="1" thickBot="1" x14ac:dyDescent="0.3">
      <c r="A200" s="148"/>
      <c r="B200" s="849"/>
      <c r="C200" s="437">
        <v>176</v>
      </c>
      <c r="D200" s="414">
        <v>2</v>
      </c>
      <c r="E200" s="515" t="s">
        <v>294</v>
      </c>
      <c r="F200" s="408" t="str">
        <f>_xlfn.IFNA(IF(VLOOKUP(E200,Languages!$A:$D,1,TRUE)=E200,VLOOKUP(E200,Languages!$A:$D,Summary!$C$7,TRUE),NA()),"")</f>
        <v>PROGRAM-osion toimintaa varten on tarjolla riittävät resurssit (henkilöstö, rahoitus ja työkalut).</v>
      </c>
      <c r="G200" s="483" t="s">
        <v>1537</v>
      </c>
      <c r="H200" s="407"/>
      <c r="I200" s="407" t="s">
        <v>1537</v>
      </c>
      <c r="J200" s="527" t="s">
        <v>1537</v>
      </c>
      <c r="K200" s="527" t="s">
        <v>5</v>
      </c>
      <c r="L200" s="527"/>
      <c r="M200" s="482">
        <f>_xlfn.IFNA(VLOOKUP($E200,Table26[],2,FALSE),"")</f>
        <v>0</v>
      </c>
      <c r="N200" s="761">
        <f>_xlfn.IFNA(VLOOKUP($E200,Table26[],3,FALSE),"")</f>
        <v>0</v>
      </c>
      <c r="O200" s="761">
        <f>_xlfn.IFNA(VLOOKUP($E200,Table26[],4,FALSE),"")</f>
        <v>0</v>
      </c>
      <c r="P200" s="761">
        <f>_xlfn.IFNA(VLOOKUP($E200,Table26[],5,FALSE),"")</f>
        <v>0</v>
      </c>
      <c r="Q200" s="762">
        <f>_xlfn.IFNA(VLOOKUP($E200,Table26[],6,FALSE),"")</f>
        <v>0</v>
      </c>
      <c r="R200" s="448"/>
      <c r="S200" s="137"/>
    </row>
    <row r="201" spans="1:19" ht="70.95" customHeight="1" thickBot="1" x14ac:dyDescent="0.3">
      <c r="A201" s="148"/>
      <c r="B201" s="849"/>
      <c r="C201" s="437">
        <v>177</v>
      </c>
      <c r="D201" s="414">
        <v>3</v>
      </c>
      <c r="E201" s="515" t="s">
        <v>295</v>
      </c>
      <c r="F201" s="408" t="str">
        <f>_xlfn.IFNA(IF(VLOOKUP(E201,Languages!$A:$D,1,TRUE)=E201,VLOOKUP(E201,Languages!$A:$D,Summary!$C$7,TRUE),NA()),"")</f>
        <v>PROGRAM-osion toimintaa ohjataan vaatimuksilla, jotka on asetettu organisaation johtotason politiikassa (tai vastaavassa ohjeistuksessa).</v>
      </c>
      <c r="G201" s="483" t="s">
        <v>1537</v>
      </c>
      <c r="H201" s="407"/>
      <c r="I201" s="407" t="s">
        <v>1537</v>
      </c>
      <c r="J201" s="527" t="s">
        <v>1537</v>
      </c>
      <c r="K201" s="527" t="s">
        <v>5</v>
      </c>
      <c r="L201" s="527"/>
      <c r="M201" s="482">
        <f>_xlfn.IFNA(VLOOKUP($E201,Table26[],2,FALSE),"")</f>
        <v>0</v>
      </c>
      <c r="N201" s="761">
        <f>_xlfn.IFNA(VLOOKUP($E201,Table26[],3,FALSE),"")</f>
        <v>0</v>
      </c>
      <c r="O201" s="761">
        <f>_xlfn.IFNA(VLOOKUP($E201,Table26[],4,FALSE),"")</f>
        <v>0</v>
      </c>
      <c r="P201" s="761">
        <f>_xlfn.IFNA(VLOOKUP($E201,Table26[],5,FALSE),"")</f>
        <v>0</v>
      </c>
      <c r="Q201" s="762">
        <f>_xlfn.IFNA(VLOOKUP($E201,Table26[],6,FALSE),"")</f>
        <v>0</v>
      </c>
      <c r="R201" s="448"/>
      <c r="S201" s="137"/>
    </row>
    <row r="202" spans="1:19" ht="70.95" customHeight="1" thickBot="1" x14ac:dyDescent="0.3">
      <c r="A202" s="148"/>
      <c r="B202" s="849"/>
      <c r="C202" s="437">
        <v>178</v>
      </c>
      <c r="D202" s="414">
        <v>3</v>
      </c>
      <c r="E202" s="515" t="s">
        <v>296</v>
      </c>
      <c r="F202" s="408" t="str">
        <f>_xlfn.IFNA(IF(VLOOKUP(E202,Languages!$A:$D,1,TRUE)=E202,VLOOKUP(E202,Languages!$A:$D,Summary!$C$7,TRUE),NA()),"")</f>
        <v>PROGRAM-osion toiminnan suorittamiseen tarvittavat vastuut, tilivelvollisuudet ja valtuutukset on jalkautettu soveltuville työntekijöille.</v>
      </c>
      <c r="G202" s="483" t="s">
        <v>1537</v>
      </c>
      <c r="H202" s="407"/>
      <c r="I202" s="407" t="s">
        <v>1537</v>
      </c>
      <c r="J202" s="527" t="s">
        <v>3857</v>
      </c>
      <c r="K202" s="527" t="s">
        <v>3939</v>
      </c>
      <c r="L202" s="629" t="e">
        <f>AVERAGE(Import_KOKU!E77,Import_KOKU!E88,Import_KOKU!E89)</f>
        <v>#DIV/0!</v>
      </c>
      <c r="M202" s="482">
        <f>_xlfn.IFNA(VLOOKUP($E202,Table26[],2,FALSE),"")</f>
        <v>0</v>
      </c>
      <c r="N202" s="761">
        <f>_xlfn.IFNA(VLOOKUP($E202,Table26[],3,FALSE),"")</f>
        <v>0</v>
      </c>
      <c r="O202" s="761">
        <f>_xlfn.IFNA(VLOOKUP($E202,Table26[],4,FALSE),"")</f>
        <v>0</v>
      </c>
      <c r="P202" s="761">
        <f>_xlfn.IFNA(VLOOKUP($E202,Table26[],5,FALSE),"")</f>
        <v>0</v>
      </c>
      <c r="Q202" s="762">
        <f>_xlfn.IFNA(VLOOKUP($E202,Table26[],6,FALSE),"")</f>
        <v>0</v>
      </c>
      <c r="R202" s="448"/>
      <c r="S202" s="137"/>
    </row>
    <row r="203" spans="1:19" ht="70.95" customHeight="1" thickBot="1" x14ac:dyDescent="0.3">
      <c r="A203" s="148"/>
      <c r="B203" s="849"/>
      <c r="C203" s="437">
        <v>179</v>
      </c>
      <c r="D203" s="414">
        <v>3</v>
      </c>
      <c r="E203" s="515" t="s">
        <v>297</v>
      </c>
      <c r="F203" s="408" t="str">
        <f>_xlfn.IFNA(IF(VLOOKUP(E203,Languages!$A:$D,1,TRUE)=E203,VLOOKUP(E203,Languages!$A:$D,Summary!$C$7,TRUE),NA()),"")</f>
        <v>PROGRAM-osion toimintaa suorittavilla työntekijöillä on riittävät tiedot ja taidot tehtäviensä suorittamiseen.</v>
      </c>
      <c r="G203" s="483" t="s">
        <v>1537</v>
      </c>
      <c r="H203" s="407"/>
      <c r="I203" s="407" t="s">
        <v>1537</v>
      </c>
      <c r="J203" s="527" t="s">
        <v>1537</v>
      </c>
      <c r="K203" s="527" t="s">
        <v>5</v>
      </c>
      <c r="L203" s="527"/>
      <c r="M203" s="482">
        <f>_xlfn.IFNA(VLOOKUP($E203,Table26[],2,FALSE),"")</f>
        <v>0</v>
      </c>
      <c r="N203" s="761">
        <f>_xlfn.IFNA(VLOOKUP($E203,Table26[],3,FALSE),"")</f>
        <v>0</v>
      </c>
      <c r="O203" s="761">
        <f>_xlfn.IFNA(VLOOKUP($E203,Table26[],4,FALSE),"")</f>
        <v>0</v>
      </c>
      <c r="P203" s="761">
        <f>_xlfn.IFNA(VLOOKUP($E203,Table26[],5,FALSE),"")</f>
        <v>0</v>
      </c>
      <c r="Q203" s="762">
        <f>_xlfn.IFNA(VLOOKUP($E203,Table26[],6,FALSE),"")</f>
        <v>0</v>
      </c>
      <c r="R203" s="448"/>
      <c r="S203" s="137"/>
    </row>
    <row r="204" spans="1:19" ht="70.95" customHeight="1" thickBot="1" x14ac:dyDescent="0.3">
      <c r="A204" s="148"/>
      <c r="B204" s="849"/>
      <c r="C204" s="437">
        <v>180</v>
      </c>
      <c r="D204" s="414">
        <v>3</v>
      </c>
      <c r="E204" s="515" t="s">
        <v>298</v>
      </c>
      <c r="F204" s="408" t="str">
        <f>_xlfn.IFNA(IF(VLOOKUP(E204,Languages!$A:$D,1,TRUE)=E204,VLOOKUP(E204,Languages!$A:$D,Summary!$C$7,TRUE),NA()),"")</f>
        <v>PROGRAM-osion toiminnan vaikuttavuutta arvioidaan ja seurataan.</v>
      </c>
      <c r="G204" s="483" t="s">
        <v>1537</v>
      </c>
      <c r="H204" s="407"/>
      <c r="I204" s="407" t="s">
        <v>1537</v>
      </c>
      <c r="J204" s="527" t="s">
        <v>1537</v>
      </c>
      <c r="K204" s="527" t="s">
        <v>5</v>
      </c>
      <c r="L204" s="527"/>
      <c r="M204" s="482">
        <f>_xlfn.IFNA(VLOOKUP($E204,Table26[],2,FALSE),"")</f>
        <v>0</v>
      </c>
      <c r="N204" s="761">
        <f>_xlfn.IFNA(VLOOKUP($E204,Table26[],3,FALSE),"")</f>
        <v>0</v>
      </c>
      <c r="O204" s="761">
        <f>_xlfn.IFNA(VLOOKUP($E204,Table26[],4,FALSE),"")</f>
        <v>0</v>
      </c>
      <c r="P204" s="761">
        <f>_xlfn.IFNA(VLOOKUP($E204,Table26[],5,FALSE),"")</f>
        <v>0</v>
      </c>
      <c r="Q204" s="762">
        <f>_xlfn.IFNA(VLOOKUP($E204,Table26[],6,FALSE),"")</f>
        <v>0</v>
      </c>
      <c r="R204" s="448"/>
      <c r="S204" s="137"/>
    </row>
    <row r="205" spans="1:19" ht="70.95" customHeight="1" thickBot="1" x14ac:dyDescent="0.3">
      <c r="A205" s="148"/>
      <c r="B205" s="849"/>
      <c r="C205" s="437">
        <v>181</v>
      </c>
      <c r="D205" s="414">
        <v>1</v>
      </c>
      <c r="E205" s="515" t="s">
        <v>182</v>
      </c>
      <c r="F205" s="408" t="str">
        <f>_xlfn.IFNA(IF(VLOOKUP(E205,Languages!$A:$D,1,TRUE)=E205,VLOOKUP(E205,Languages!$A:$D,Summary!$C$7,TRUE),NA()),"")</f>
        <v>Havaitut kybertapahtumat raportoidaan ennalta määritellyille henkilöille tai roolien haltijoille ja ne documentoidaan (ainakin tapauskohtaisesti). Tasolla 1 tämän ei tarvitse olla systemaattista ja säännöllistä.</v>
      </c>
      <c r="G205" s="483" t="s">
        <v>3200</v>
      </c>
      <c r="H205" s="407" t="s">
        <v>3367</v>
      </c>
      <c r="I205" s="407" t="s">
        <v>3143</v>
      </c>
      <c r="J205" s="527" t="s">
        <v>1537</v>
      </c>
      <c r="K205" s="527" t="s">
        <v>5</v>
      </c>
      <c r="L205" s="527"/>
      <c r="M205" s="482">
        <f>_xlfn.IFNA(VLOOKUP($E205,Table26[],2,FALSE),"")</f>
        <v>0</v>
      </c>
      <c r="N205" s="761">
        <f>_xlfn.IFNA(VLOOKUP($E205,Table26[],3,FALSE),"")</f>
        <v>0</v>
      </c>
      <c r="O205" s="761">
        <f>_xlfn.IFNA(VLOOKUP($E205,Table26[],4,FALSE),"")</f>
        <v>0</v>
      </c>
      <c r="P205" s="761">
        <f>_xlfn.IFNA(VLOOKUP($E205,Table26[],5,FALSE),"")</f>
        <v>0</v>
      </c>
      <c r="Q205" s="762">
        <f>_xlfn.IFNA(VLOOKUP($E205,Table26[],6,FALSE),"")</f>
        <v>0</v>
      </c>
      <c r="R205" s="448"/>
      <c r="S205" s="137"/>
    </row>
    <row r="206" spans="1:19" ht="70.95" customHeight="1" thickBot="1" x14ac:dyDescent="0.3">
      <c r="A206" s="148"/>
      <c r="B206" s="849"/>
      <c r="C206" s="437">
        <v>182</v>
      </c>
      <c r="D206" s="414">
        <v>2</v>
      </c>
      <c r="E206" s="515" t="s">
        <v>183</v>
      </c>
      <c r="F206" s="408" t="str">
        <f>_xlfn.IFNA(IF(VLOOKUP(E206,Languages!$A:$D,1,TRUE)=E206,VLOOKUP(E206,Languages!$A:$D,Summary!$C$7,TRUE),NA()),"")</f>
        <v>Kybertapahtumista ja niiden havaitsemisesta on laadittu kriteeristö (johon kuuluu esimerkiksi määritelmä tilanteista, jotka täyttävät kybertapahtuman määritelmän tai määritelmä siitä, missä kybertapahtumia voidaan havaita).</v>
      </c>
      <c r="G206" s="539">
        <v>37</v>
      </c>
      <c r="H206" s="407" t="s">
        <v>3229</v>
      </c>
      <c r="I206" s="407" t="s">
        <v>3144</v>
      </c>
      <c r="J206" s="527" t="s">
        <v>1537</v>
      </c>
      <c r="K206" s="527" t="s">
        <v>5</v>
      </c>
      <c r="L206" s="527"/>
      <c r="M206" s="482">
        <f>_xlfn.IFNA(VLOOKUP($E206,Table26[],2,FALSE),"")</f>
        <v>0</v>
      </c>
      <c r="N206" s="761">
        <f>_xlfn.IFNA(VLOOKUP($E206,Table26[],3,FALSE),"")</f>
        <v>0</v>
      </c>
      <c r="O206" s="761">
        <f>_xlfn.IFNA(VLOOKUP($E206,Table26[],4,FALSE),"")</f>
        <v>0</v>
      </c>
      <c r="P206" s="761">
        <f>_xlfn.IFNA(VLOOKUP($E206,Table26[],5,FALSE),"")</f>
        <v>0</v>
      </c>
      <c r="Q206" s="762">
        <f>_xlfn.IFNA(VLOOKUP($E206,Table26[],6,FALSE),"")</f>
        <v>0</v>
      </c>
      <c r="R206" s="448"/>
      <c r="S206" s="137"/>
    </row>
    <row r="207" spans="1:19" ht="70.95" customHeight="1" thickBot="1" x14ac:dyDescent="0.3">
      <c r="A207" s="148"/>
      <c r="B207" s="849"/>
      <c r="C207" s="437">
        <v>183</v>
      </c>
      <c r="D207" s="414">
        <v>2</v>
      </c>
      <c r="E207" s="515" t="s">
        <v>184</v>
      </c>
      <c r="F207" s="408" t="str">
        <f>_xlfn.IFNA(IF(VLOOKUP(E207,Languages!$A:$D,1,TRUE)=E207,VLOOKUP(E207,Languages!$A:$D,Summary!$C$7,TRUE),NA()),"")</f>
        <v>Kybertapahtumat dokumentoidaan määritellyn kriteeristön mukaisesti.</v>
      </c>
      <c r="G207" s="539">
        <v>37</v>
      </c>
      <c r="H207" s="407" t="s">
        <v>3229</v>
      </c>
      <c r="I207" s="407" t="s">
        <v>3144</v>
      </c>
      <c r="J207" s="527" t="s">
        <v>1537</v>
      </c>
      <c r="K207" s="527" t="s">
        <v>5</v>
      </c>
      <c r="L207" s="527"/>
      <c r="M207" s="482">
        <f>_xlfn.IFNA(VLOOKUP($E207,Table26[],2,FALSE),"")</f>
        <v>0</v>
      </c>
      <c r="N207" s="761">
        <f>_xlfn.IFNA(VLOOKUP($E207,Table26[],3,FALSE),"")</f>
        <v>0</v>
      </c>
      <c r="O207" s="761">
        <f>_xlfn.IFNA(VLOOKUP($E207,Table26[],4,FALSE),"")</f>
        <v>0</v>
      </c>
      <c r="P207" s="761">
        <f>_xlfn.IFNA(VLOOKUP($E207,Table26[],5,FALSE),"")</f>
        <v>0</v>
      </c>
      <c r="Q207" s="762">
        <f>_xlfn.IFNA(VLOOKUP($E207,Table26[],6,FALSE),"")</f>
        <v>0</v>
      </c>
      <c r="R207" s="448"/>
      <c r="S207" s="137"/>
    </row>
    <row r="208" spans="1:19" ht="70.95" customHeight="1" thickBot="1" x14ac:dyDescent="0.3">
      <c r="A208" s="148"/>
      <c r="B208" s="849"/>
      <c r="C208" s="437">
        <v>184</v>
      </c>
      <c r="D208" s="414">
        <v>3</v>
      </c>
      <c r="E208" s="515" t="s">
        <v>185</v>
      </c>
      <c r="F208" s="408" t="str">
        <f>_xlfn.IFNA(IF(VLOOKUP(E208,Languages!$A:$D,1,TRUE)=E208,VLOOKUP(E208,Languages!$A:$D,Summary!$C$7,TRUE),NA()),"")</f>
        <v>Tapahtumien tietoja verrataan keskenään, jotta niistä tunnistettaisiin mahdollisia säännönmukaisuuksia, trendejä tai muita yhteisiä piirteitä, joilla voitaisiin tukea kyberpoikkeamien analysointityötä.</v>
      </c>
      <c r="G208" s="483" t="s">
        <v>1537</v>
      </c>
      <c r="H208" s="407"/>
      <c r="I208" s="407" t="s">
        <v>1537</v>
      </c>
      <c r="J208" s="527" t="s">
        <v>1537</v>
      </c>
      <c r="K208" s="527" t="s">
        <v>5</v>
      </c>
      <c r="L208" s="527"/>
      <c r="M208" s="482">
        <f>_xlfn.IFNA(VLOOKUP($E208,Table26[],2,FALSE),"")</f>
        <v>0</v>
      </c>
      <c r="N208" s="761">
        <f>_xlfn.IFNA(VLOOKUP($E208,Table26[],3,FALSE),"")</f>
        <v>0</v>
      </c>
      <c r="O208" s="761">
        <f>_xlfn.IFNA(VLOOKUP($E208,Table26[],4,FALSE),"")</f>
        <v>0</v>
      </c>
      <c r="P208" s="761">
        <f>_xlfn.IFNA(VLOOKUP($E208,Table26[],5,FALSE),"")</f>
        <v>0</v>
      </c>
      <c r="Q208" s="762">
        <f>_xlfn.IFNA(VLOOKUP($E208,Table26[],6,FALSE),"")</f>
        <v>0</v>
      </c>
      <c r="R208" s="448"/>
      <c r="S208" s="137"/>
    </row>
    <row r="209" spans="1:19" ht="70.95" customHeight="1" thickBot="1" x14ac:dyDescent="0.3">
      <c r="A209" s="148"/>
      <c r="B209" s="849"/>
      <c r="C209" s="437">
        <v>185</v>
      </c>
      <c r="D209" s="414">
        <v>3</v>
      </c>
      <c r="E209" s="515" t="s">
        <v>186</v>
      </c>
      <c r="F209" s="408" t="str">
        <f>_xlfn.IFNA(IF(VLOOKUP(E209,Languages!$A:$D,1,TRUE)=E209,VLOOKUP(E209,Languages!$A:$D,Summary!$C$7,TRUE),NA()),"")</f>
        <v>Kybertapahtumien havainnointitoimia mukautetaan perustuen tunnistettuihin riskeihin ja organisaation uhkaprofiiliin [kts. THREAT-2e].</v>
      </c>
      <c r="G209" s="483" t="s">
        <v>1537</v>
      </c>
      <c r="H209" s="407"/>
      <c r="I209" s="407" t="s">
        <v>1537</v>
      </c>
      <c r="J209" s="527" t="s">
        <v>1537</v>
      </c>
      <c r="K209" s="527" t="s">
        <v>5</v>
      </c>
      <c r="L209" s="527"/>
      <c r="M209" s="482">
        <f>_xlfn.IFNA(VLOOKUP($E209,Table26[],2,FALSE),"")</f>
        <v>0</v>
      </c>
      <c r="N209" s="761">
        <f>_xlfn.IFNA(VLOOKUP($E209,Table26[],3,FALSE),"")</f>
        <v>0</v>
      </c>
      <c r="O209" s="761">
        <f>_xlfn.IFNA(VLOOKUP($E209,Table26[],4,FALSE),"")</f>
        <v>0</v>
      </c>
      <c r="P209" s="761">
        <f>_xlfn.IFNA(VLOOKUP($E209,Table26[],5,FALSE),"")</f>
        <v>0</v>
      </c>
      <c r="Q209" s="762">
        <f>_xlfn.IFNA(VLOOKUP($E209,Table26[],6,FALSE),"")</f>
        <v>0</v>
      </c>
      <c r="R209" s="448"/>
      <c r="S209" s="137"/>
    </row>
    <row r="210" spans="1:19" ht="70.95" customHeight="1" thickBot="1" x14ac:dyDescent="0.3">
      <c r="A210" s="148"/>
      <c r="B210" s="849"/>
      <c r="C210" s="437">
        <v>186</v>
      </c>
      <c r="D210" s="414">
        <v>3</v>
      </c>
      <c r="E210" s="515" t="s">
        <v>187</v>
      </c>
      <c r="F210" s="408" t="str">
        <f>_xlfn.IFNA(IF(VLOOKUP(E210,Languages!$A:$D,1,TRUE)=E210,VLOOKUP(E210,Languages!$A:$D,Summary!$C$7,TRUE),NA()),"")</f>
        <v>Toiminnon tilannekuvaa seurataan siten, että se tukee mahdollisten kybertapahtumien havaitsemista.</v>
      </c>
      <c r="G210" s="539">
        <v>37</v>
      </c>
      <c r="H210" s="407" t="s">
        <v>3229</v>
      </c>
      <c r="I210" s="407" t="s">
        <v>3144</v>
      </c>
      <c r="J210" s="527" t="s">
        <v>1537</v>
      </c>
      <c r="K210" s="527" t="s">
        <v>5</v>
      </c>
      <c r="L210" s="527"/>
      <c r="M210" s="482">
        <f>_xlfn.IFNA(VLOOKUP($E210,Table26[],2,FALSE),"")</f>
        <v>0</v>
      </c>
      <c r="N210" s="761">
        <f>_xlfn.IFNA(VLOOKUP($E210,Table26[],3,FALSE),"")</f>
        <v>0</v>
      </c>
      <c r="O210" s="761">
        <f>_xlfn.IFNA(VLOOKUP($E210,Table26[],4,FALSE),"")</f>
        <v>0</v>
      </c>
      <c r="P210" s="761">
        <f>_xlfn.IFNA(VLOOKUP($E210,Table26[],5,FALSE),"")</f>
        <v>0</v>
      </c>
      <c r="Q210" s="762">
        <f>_xlfn.IFNA(VLOOKUP($E210,Table26[],6,FALSE),"")</f>
        <v>0</v>
      </c>
      <c r="R210" s="448"/>
      <c r="S210" s="137"/>
    </row>
    <row r="211" spans="1:19" ht="70.95" customHeight="1" thickBot="1" x14ac:dyDescent="0.3">
      <c r="A211" s="148"/>
      <c r="B211" s="849"/>
      <c r="C211" s="437">
        <v>187</v>
      </c>
      <c r="D211" s="414">
        <v>1</v>
      </c>
      <c r="E211" s="515" t="s">
        <v>188</v>
      </c>
      <c r="F211" s="408" t="str">
        <f>_xlfn.IFNA(IF(VLOOKUP(E211,Languages!$A:$D,1,TRUE)=E211,VLOOKUP(E211,Languages!$A:$D,Summary!$C$7,TRUE),NA()),"")</f>
        <v>Kyberpoikkeamien määrittämisestä on laadittu kriteeristö. Tasolla 1 tämän ei tarvitse olla systemaattista ja säännöllistä.</v>
      </c>
      <c r="G211" s="540">
        <v>38</v>
      </c>
      <c r="H211" s="407" t="s">
        <v>3269</v>
      </c>
      <c r="I211" s="407" t="s">
        <v>3145</v>
      </c>
      <c r="J211" s="527" t="s">
        <v>1537</v>
      </c>
      <c r="K211" s="527" t="s">
        <v>5</v>
      </c>
      <c r="L211" s="527"/>
      <c r="M211" s="482">
        <f>_xlfn.IFNA(VLOOKUP($E211,Table26[],2,FALSE),"")</f>
        <v>0</v>
      </c>
      <c r="N211" s="761">
        <f>_xlfn.IFNA(VLOOKUP($E211,Table26[],3,FALSE),"")</f>
        <v>0</v>
      </c>
      <c r="O211" s="761">
        <f>_xlfn.IFNA(VLOOKUP($E211,Table26[],4,FALSE),"")</f>
        <v>0</v>
      </c>
      <c r="P211" s="761">
        <f>_xlfn.IFNA(VLOOKUP($E211,Table26[],5,FALSE),"")</f>
        <v>0</v>
      </c>
      <c r="Q211" s="762">
        <f>_xlfn.IFNA(VLOOKUP($E211,Table26[],6,FALSE),"")</f>
        <v>0</v>
      </c>
      <c r="R211" s="448"/>
      <c r="S211" s="137"/>
    </row>
    <row r="212" spans="1:19" ht="70.95" customHeight="1" thickBot="1" x14ac:dyDescent="0.3">
      <c r="A212" s="148"/>
      <c r="B212" s="849"/>
      <c r="C212" s="437">
        <v>188</v>
      </c>
      <c r="D212" s="414">
        <v>1</v>
      </c>
      <c r="E212" s="515" t="s">
        <v>189</v>
      </c>
      <c r="F212" s="408" t="str">
        <f>_xlfn.IFNA(IF(VLOOKUP(E212,Languages!$A:$D,1,TRUE)=E212,VLOOKUP(E212,Languages!$A:$D,Summary!$C$7,TRUE),NA()),"")</f>
        <v>Kybertapahtumat analysoidaan siten, että se tukee mahdollisten kyberpoikkeamien määrittämistä. Tasolla 1 tämän ei tarvitse olla systemaattista ja säännöllistä.</v>
      </c>
      <c r="G212" s="541">
        <v>39</v>
      </c>
      <c r="H212" s="407" t="s">
        <v>3267</v>
      </c>
      <c r="I212" s="407" t="s">
        <v>3146</v>
      </c>
      <c r="J212" s="527" t="s">
        <v>1537</v>
      </c>
      <c r="K212" s="527" t="s">
        <v>5</v>
      </c>
      <c r="L212" s="527"/>
      <c r="M212" s="482">
        <f>_xlfn.IFNA(VLOOKUP($E212,Table26[],2,FALSE),"")</f>
        <v>0</v>
      </c>
      <c r="N212" s="761">
        <f>_xlfn.IFNA(VLOOKUP($E212,Table26[],3,FALSE),"")</f>
        <v>0</v>
      </c>
      <c r="O212" s="761">
        <f>_xlfn.IFNA(VLOOKUP($E212,Table26[],4,FALSE),"")</f>
        <v>0</v>
      </c>
      <c r="P212" s="761">
        <f>_xlfn.IFNA(VLOOKUP($E212,Table26[],5,FALSE),"")</f>
        <v>0</v>
      </c>
      <c r="Q212" s="762">
        <f>_xlfn.IFNA(VLOOKUP($E212,Table26[],6,FALSE),"")</f>
        <v>0</v>
      </c>
      <c r="R212" s="448"/>
      <c r="S212" s="137"/>
    </row>
    <row r="213" spans="1:19" ht="70.95" customHeight="1" thickBot="1" x14ac:dyDescent="0.3">
      <c r="A213" s="148"/>
      <c r="B213" s="849"/>
      <c r="C213" s="437">
        <v>189</v>
      </c>
      <c r="D213" s="414">
        <v>2</v>
      </c>
      <c r="E213" s="515" t="s">
        <v>190</v>
      </c>
      <c r="F213" s="408" t="str">
        <f>_xlfn.IFNA(IF(VLOOKUP(E213,Languages!$A:$D,1,TRUE)=E213,VLOOKUP(E213,Languages!$A:$D,Summary!$C$7,TRUE),NA()),"")</f>
        <v>Kyberpoikkeamien määrittämisestä on laadittu virallinen kriteeristö, joka perustuu siihen, miten poikkeamat voivat vaikuttaa toimintoon.</v>
      </c>
      <c r="G213" s="540">
        <v>38</v>
      </c>
      <c r="H213" s="407" t="s">
        <v>3269</v>
      </c>
      <c r="I213" s="407" t="s">
        <v>3145</v>
      </c>
      <c r="J213" s="527" t="s">
        <v>1537</v>
      </c>
      <c r="K213" s="527" t="s">
        <v>5</v>
      </c>
      <c r="L213" s="527"/>
      <c r="M213" s="482">
        <f>_xlfn.IFNA(VLOOKUP($E213,Table26[],2,FALSE),"")</f>
        <v>0</v>
      </c>
      <c r="N213" s="761">
        <f>_xlfn.IFNA(VLOOKUP($E213,Table26[],3,FALSE),"")</f>
        <v>0</v>
      </c>
      <c r="O213" s="761">
        <f>_xlfn.IFNA(VLOOKUP($E213,Table26[],4,FALSE),"")</f>
        <v>0</v>
      </c>
      <c r="P213" s="761">
        <f>_xlfn.IFNA(VLOOKUP($E213,Table26[],5,FALSE),"")</f>
        <v>0</v>
      </c>
      <c r="Q213" s="762">
        <f>_xlfn.IFNA(VLOOKUP($E213,Table26[],6,FALSE),"")</f>
        <v>0</v>
      </c>
      <c r="R213" s="448"/>
      <c r="S213" s="137"/>
    </row>
    <row r="214" spans="1:19" ht="70.95" customHeight="1" thickBot="1" x14ac:dyDescent="0.3">
      <c r="A214" s="148"/>
      <c r="B214" s="849"/>
      <c r="C214" s="437">
        <v>190</v>
      </c>
      <c r="D214" s="414">
        <v>2</v>
      </c>
      <c r="E214" s="515" t="s">
        <v>191</v>
      </c>
      <c r="F214" s="408" t="str">
        <f>_xlfn.IFNA(IF(VLOOKUP(E214,Languages!$A:$D,1,TRUE)=E214,VLOOKUP(E214,Languages!$A:$D,Summary!$C$7,TRUE),NA()),"")</f>
        <v>Kybertapahtumat määritetään kyberpoikkeamiksi laaditun kriteeristön mukaisesti.</v>
      </c>
      <c r="G214" s="541">
        <v>39</v>
      </c>
      <c r="H214" s="407" t="s">
        <v>3267</v>
      </c>
      <c r="I214" s="407" t="s">
        <v>3146</v>
      </c>
      <c r="J214" s="527" t="s">
        <v>1537</v>
      </c>
      <c r="K214" s="527" t="s">
        <v>5</v>
      </c>
      <c r="L214" s="527"/>
      <c r="M214" s="482">
        <f>_xlfn.IFNA(VLOOKUP($E214,Table26[],2,FALSE),"")</f>
        <v>0</v>
      </c>
      <c r="N214" s="761">
        <f>_xlfn.IFNA(VLOOKUP($E214,Table26[],3,FALSE),"")</f>
        <v>0</v>
      </c>
      <c r="O214" s="761">
        <f>_xlfn.IFNA(VLOOKUP($E214,Table26[],4,FALSE),"")</f>
        <v>0</v>
      </c>
      <c r="P214" s="761">
        <f>_xlfn.IFNA(VLOOKUP($E214,Table26[],5,FALSE),"")</f>
        <v>0</v>
      </c>
      <c r="Q214" s="762">
        <f>_xlfn.IFNA(VLOOKUP($E214,Table26[],6,FALSE),"")</f>
        <v>0</v>
      </c>
      <c r="R214" s="448"/>
      <c r="S214" s="137"/>
    </row>
    <row r="215" spans="1:19" ht="70.95" customHeight="1" thickBot="1" x14ac:dyDescent="0.3">
      <c r="A215" s="148"/>
      <c r="B215" s="849"/>
      <c r="C215" s="437">
        <v>191</v>
      </c>
      <c r="D215" s="414">
        <v>2</v>
      </c>
      <c r="E215" s="515" t="s">
        <v>192</v>
      </c>
      <c r="F215" s="408" t="str">
        <f>_xlfn.IFNA(IF(VLOOKUP(E215,Languages!$A:$D,1,TRUE)=E215,VLOOKUP(E215,Languages!$A:$D,Summary!$C$7,TRUE),NA()),"")</f>
        <v>Kyberpoikkeamien määrittämisen kriteeristö päivitetään aika ajoin ja määriteltyjen tilanteiden kuten organisaatiomuutosten, harjoitustoiminnasta saatujen kokemusten tai uusien havaittujen uhkien perusteella.</v>
      </c>
      <c r="G215" s="540">
        <v>38</v>
      </c>
      <c r="H215" s="407" t="s">
        <v>3269</v>
      </c>
      <c r="I215" s="407" t="s">
        <v>3145</v>
      </c>
      <c r="J215" s="527" t="s">
        <v>1537</v>
      </c>
      <c r="K215" s="527" t="s">
        <v>5</v>
      </c>
      <c r="L215" s="527"/>
      <c r="M215" s="482">
        <f>_xlfn.IFNA(VLOOKUP($E215,Table26[],2,FALSE),"")</f>
        <v>0</v>
      </c>
      <c r="N215" s="761">
        <f>_xlfn.IFNA(VLOOKUP($E215,Table26[],3,FALSE),"")</f>
        <v>0</v>
      </c>
      <c r="O215" s="761">
        <f>_xlfn.IFNA(VLOOKUP($E215,Table26[],4,FALSE),"")</f>
        <v>0</v>
      </c>
      <c r="P215" s="761">
        <f>_xlfn.IFNA(VLOOKUP($E215,Table26[],5,FALSE),"")</f>
        <v>0</v>
      </c>
      <c r="Q215" s="762">
        <f>_xlfn.IFNA(VLOOKUP($E215,Table26[],6,FALSE),"")</f>
        <v>0</v>
      </c>
      <c r="R215" s="448"/>
      <c r="S215" s="137"/>
    </row>
    <row r="216" spans="1:19" ht="70.95" customHeight="1" thickBot="1" x14ac:dyDescent="0.3">
      <c r="A216" s="148"/>
      <c r="B216" s="849"/>
      <c r="C216" s="437">
        <v>192</v>
      </c>
      <c r="D216" s="414">
        <v>2</v>
      </c>
      <c r="E216" s="515" t="s">
        <v>193</v>
      </c>
      <c r="F216" s="408" t="str">
        <f>_xlfn.IFNA(IF(VLOOKUP(E216,Languages!$A:$D,1,TRUE)=E216,VLOOKUP(E216,Languages!$A:$D,Summary!$C$7,TRUE),NA()),"")</f>
        <v>Kybertapahtumista ja -poikkeamista pidetään rekisteriä / kantaa, johon tapahtumat ja poikkeamat kirjataan ja jossa niitä seurataan päättymiseen asti.</v>
      </c>
      <c r="G216" s="483" t="s">
        <v>3202</v>
      </c>
      <c r="H216" s="407" t="s">
        <v>3368</v>
      </c>
      <c r="I216" s="407" t="s">
        <v>3147</v>
      </c>
      <c r="J216" s="527" t="s">
        <v>1537</v>
      </c>
      <c r="K216" s="527" t="s">
        <v>5</v>
      </c>
      <c r="L216" s="527"/>
      <c r="M216" s="482">
        <f>_xlfn.IFNA(VLOOKUP($E216,Table26[],2,FALSE),"")</f>
        <v>0</v>
      </c>
      <c r="N216" s="761">
        <f>_xlfn.IFNA(VLOOKUP($E216,Table26[],3,FALSE),"")</f>
        <v>0</v>
      </c>
      <c r="O216" s="761">
        <f>_xlfn.IFNA(VLOOKUP($E216,Table26[],4,FALSE),"")</f>
        <v>0</v>
      </c>
      <c r="P216" s="761">
        <f>_xlfn.IFNA(VLOOKUP($E216,Table26[],5,FALSE),"")</f>
        <v>0</v>
      </c>
      <c r="Q216" s="762">
        <f>_xlfn.IFNA(VLOOKUP($E216,Table26[],6,FALSE),"")</f>
        <v>0</v>
      </c>
      <c r="R216" s="448"/>
      <c r="S216" s="137"/>
    </row>
    <row r="217" spans="1:19" ht="70.95" customHeight="1" thickBot="1" x14ac:dyDescent="0.3">
      <c r="A217" s="148"/>
      <c r="B217" s="849"/>
      <c r="C217" s="437">
        <v>193</v>
      </c>
      <c r="D217" s="414">
        <v>2</v>
      </c>
      <c r="E217" s="515" t="s">
        <v>194</v>
      </c>
      <c r="F217" s="408" t="str">
        <f>_xlfn.IFNA(IF(VLOOKUP(E217,Languages!$A:$D,1,TRUE)=E217,VLOOKUP(E217,Languages!$A:$D,Summary!$C$7,TRUE),NA()),"")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G217" s="483" t="s">
        <v>1537</v>
      </c>
      <c r="H217" s="407"/>
      <c r="I217" s="407" t="s">
        <v>1537</v>
      </c>
      <c r="J217" s="527" t="s">
        <v>3201</v>
      </c>
      <c r="K217" s="527" t="s">
        <v>3924</v>
      </c>
      <c r="L217" s="527">
        <f>_xlfn.IFNA(VLOOKUP(J217,Import_KOKU!B:E,4,FALSE),"puuttuu")</f>
        <v>0</v>
      </c>
      <c r="M217" s="482">
        <f>_xlfn.IFNA(VLOOKUP($E217,Table26[],2,FALSE),"")</f>
        <v>0</v>
      </c>
      <c r="N217" s="761">
        <f>_xlfn.IFNA(VLOOKUP($E217,Table26[],3,FALSE),"")</f>
        <v>0</v>
      </c>
      <c r="O217" s="761">
        <f>_xlfn.IFNA(VLOOKUP($E217,Table26[],4,FALSE),"")</f>
        <v>0</v>
      </c>
      <c r="P217" s="761">
        <f>_xlfn.IFNA(VLOOKUP($E217,Table26[],5,FALSE),"")</f>
        <v>0</v>
      </c>
      <c r="Q217" s="762">
        <f>_xlfn.IFNA(VLOOKUP($E217,Table26[],6,FALSE),"")</f>
        <v>0</v>
      </c>
      <c r="R217" s="448"/>
      <c r="S217" s="137"/>
    </row>
    <row r="218" spans="1:19" ht="70.95" customHeight="1" thickBot="1" x14ac:dyDescent="0.3">
      <c r="A218" s="148"/>
      <c r="B218" s="849"/>
      <c r="C218" s="437">
        <v>194</v>
      </c>
      <c r="D218" s="414">
        <v>3</v>
      </c>
      <c r="E218" s="515" t="s">
        <v>195</v>
      </c>
      <c r="F218" s="408" t="str">
        <f>_xlfn.IFNA(IF(VLOOKUP(E218,Languages!$A:$D,1,TRUE)=E218,VLOOKUP(E218,Languages!$A:$D,Summary!$C$7,TRUE),NA()),"")</f>
        <v>Kyberpoikkeamien määrittämisen kriteeristö on linjassa kyberriskien priorisoinnin kriteereiden kanssa [kts. RISK-3b].</v>
      </c>
      <c r="G218" s="540">
        <v>38</v>
      </c>
      <c r="H218" s="407" t="s">
        <v>3269</v>
      </c>
      <c r="I218" s="407" t="s">
        <v>3145</v>
      </c>
      <c r="J218" s="527" t="s">
        <v>1537</v>
      </c>
      <c r="K218" s="527" t="s">
        <v>5</v>
      </c>
      <c r="L218" s="527"/>
      <c r="M218" s="482">
        <f>_xlfn.IFNA(VLOOKUP($E218,Table26[],2,FALSE),"")</f>
        <v>0</v>
      </c>
      <c r="N218" s="761">
        <f>_xlfn.IFNA(VLOOKUP($E218,Table26[],3,FALSE),"")</f>
        <v>0</v>
      </c>
      <c r="O218" s="761">
        <f>_xlfn.IFNA(VLOOKUP($E218,Table26[],4,FALSE),"")</f>
        <v>0</v>
      </c>
      <c r="P218" s="761">
        <f>_xlfn.IFNA(VLOOKUP($E218,Table26[],5,FALSE),"")</f>
        <v>0</v>
      </c>
      <c r="Q218" s="762">
        <f>_xlfn.IFNA(VLOOKUP($E218,Table26[],6,FALSE),"")</f>
        <v>0</v>
      </c>
      <c r="R218" s="448"/>
      <c r="S218" s="137"/>
    </row>
    <row r="219" spans="1:19" ht="70.95" customHeight="1" thickBot="1" x14ac:dyDescent="0.3">
      <c r="A219" s="148"/>
      <c r="B219" s="849"/>
      <c r="C219" s="437">
        <v>195</v>
      </c>
      <c r="D219" s="414">
        <v>3</v>
      </c>
      <c r="E219" s="515" t="s">
        <v>196</v>
      </c>
      <c r="F219" s="408" t="str">
        <f>_xlfn.IFNA(IF(VLOOKUP(E219,Languages!$A:$D,1,TRUE)=E219,VLOOKUP(E219,Languages!$A:$D,Summary!$C$7,TRUE),NA()),"")</f>
        <v>Kyberpoikkeamien tietoja verrataan keskenään, jotta niistä tunnistettaisiin mahdollisia säännönmukaisuuksia, trendejä tai muita poikkeamille yhteisiä piirteitä.</v>
      </c>
      <c r="G219" s="541">
        <v>39</v>
      </c>
      <c r="H219" s="407" t="s">
        <v>3267</v>
      </c>
      <c r="I219" s="407" t="s">
        <v>3146</v>
      </c>
      <c r="J219" s="527" t="s">
        <v>1537</v>
      </c>
      <c r="K219" s="527" t="s">
        <v>5</v>
      </c>
      <c r="L219" s="527"/>
      <c r="M219" s="482">
        <f>_xlfn.IFNA(VLOOKUP($E219,Table26[],2,FALSE),"")</f>
        <v>0</v>
      </c>
      <c r="N219" s="761">
        <f>_xlfn.IFNA(VLOOKUP($E219,Table26[],3,FALSE),"")</f>
        <v>0</v>
      </c>
      <c r="O219" s="761">
        <f>_xlfn.IFNA(VLOOKUP($E219,Table26[],4,FALSE),"")</f>
        <v>0</v>
      </c>
      <c r="P219" s="761">
        <f>_xlfn.IFNA(VLOOKUP($E219,Table26[],5,FALSE),"")</f>
        <v>0</v>
      </c>
      <c r="Q219" s="762">
        <f>_xlfn.IFNA(VLOOKUP($E219,Table26[],6,FALSE),"")</f>
        <v>0</v>
      </c>
      <c r="R219" s="448"/>
      <c r="S219" s="137"/>
    </row>
    <row r="220" spans="1:19" ht="70.95" customHeight="1" thickBot="1" x14ac:dyDescent="0.3">
      <c r="A220" s="148"/>
      <c r="B220" s="849"/>
      <c r="C220" s="437">
        <v>196</v>
      </c>
      <c r="D220" s="414">
        <v>1</v>
      </c>
      <c r="E220" s="515" t="s">
        <v>197</v>
      </c>
      <c r="F220" s="408" t="str">
        <f>_xlfn.IFNA(IF(VLOOKUP(E220,Languages!$A:$D,1,TRUE)=E220,VLOOKUP(E220,Languages!$A:$D,Summary!$C$7,TRUE),NA()),"")</f>
        <v>Kyberpoikkeamiin reagoimista varten on tunnistettu soveltuvat työntekijät ja heille on annettu roolit (ainakin tapauskohtaisesti). Tasolla 1 tämän ei tarvitse olla systemaattista ja säännöllistä.</v>
      </c>
      <c r="G220" s="542">
        <v>41</v>
      </c>
      <c r="H220" s="407" t="s">
        <v>3270</v>
      </c>
      <c r="I220" s="407" t="s">
        <v>3148</v>
      </c>
      <c r="J220" s="527" t="s">
        <v>1537</v>
      </c>
      <c r="K220" s="527" t="s">
        <v>5</v>
      </c>
      <c r="L220" s="527"/>
      <c r="M220" s="482">
        <f>_xlfn.IFNA(VLOOKUP($E220,Table26[],2,FALSE),"")</f>
        <v>0</v>
      </c>
      <c r="N220" s="761">
        <f>_xlfn.IFNA(VLOOKUP($E220,Table26[],3,FALSE),"")</f>
        <v>0</v>
      </c>
      <c r="O220" s="761">
        <f>_xlfn.IFNA(VLOOKUP($E220,Table26[],4,FALSE),"")</f>
        <v>0</v>
      </c>
      <c r="P220" s="761">
        <f>_xlfn.IFNA(VLOOKUP($E220,Table26[],5,FALSE),"")</f>
        <v>0</v>
      </c>
      <c r="Q220" s="762">
        <f>_xlfn.IFNA(VLOOKUP($E220,Table26[],6,FALSE),"")</f>
        <v>0</v>
      </c>
      <c r="R220" s="448"/>
      <c r="S220" s="137"/>
    </row>
    <row r="221" spans="1:19" ht="70.95" customHeight="1" thickBot="1" x14ac:dyDescent="0.3">
      <c r="A221" s="148"/>
      <c r="B221" s="849"/>
      <c r="C221" s="437">
        <v>197</v>
      </c>
      <c r="D221" s="414">
        <v>1</v>
      </c>
      <c r="E221" s="515" t="s">
        <v>198</v>
      </c>
      <c r="F221" s="408" t="str">
        <f>_xlfn.IFNA(IF(VLOOKUP(E221,Languages!$A:$D,1,TRUE)=E221,VLOOKUP(E221,Languages!$A:$D,Summary!$C$7,TRUE),NA()),"")</f>
        <v>Kyberpoikkeamiin reagoidaan siten, että toiminnalla (voidaan toteuttaa tapauskohtaisesti) rajoitetaan toimintoon kohdistuvaa vaikutusta ja palautetaan toiminta normaaliksi. Tasolla 1 tämän ei tarvitse olla systemaattista ja säännöllistä.</v>
      </c>
      <c r="G221" s="533">
        <v>42</v>
      </c>
      <c r="H221" s="407" t="s">
        <v>3256</v>
      </c>
      <c r="I221" s="407" t="s">
        <v>3149</v>
      </c>
      <c r="J221" s="527" t="s">
        <v>1537</v>
      </c>
      <c r="K221" s="527" t="s">
        <v>5</v>
      </c>
      <c r="L221" s="527"/>
      <c r="M221" s="482">
        <f>_xlfn.IFNA(VLOOKUP($E221,Table26[],2,FALSE),"")</f>
        <v>0</v>
      </c>
      <c r="N221" s="761">
        <f>_xlfn.IFNA(VLOOKUP($E221,Table26[],3,FALSE),"")</f>
        <v>0</v>
      </c>
      <c r="O221" s="761">
        <f>_xlfn.IFNA(VLOOKUP($E221,Table26[],4,FALSE),"")</f>
        <v>0</v>
      </c>
      <c r="P221" s="761">
        <f>_xlfn.IFNA(VLOOKUP($E221,Table26[],5,FALSE),"")</f>
        <v>0</v>
      </c>
      <c r="Q221" s="762">
        <f>_xlfn.IFNA(VLOOKUP($E221,Table26[],6,FALSE),"")</f>
        <v>0</v>
      </c>
      <c r="R221" s="448"/>
      <c r="S221" s="137"/>
    </row>
    <row r="222" spans="1:19" ht="70.95" customHeight="1" thickBot="1" x14ac:dyDescent="0.3">
      <c r="A222" s="148"/>
      <c r="B222" s="849"/>
      <c r="C222" s="437">
        <v>198</v>
      </c>
      <c r="D222" s="414">
        <v>1</v>
      </c>
      <c r="E222" s="515" t="s">
        <v>199</v>
      </c>
      <c r="F222" s="408" t="str">
        <f>_xlfn.IFNA(IF(VLOOKUP(E222,Languages!$A:$D,1,TRUE)=E222,VLOOKUP(E222,Languages!$A:$D,Summary!$C$7,TRUE),NA()),"")</f>
        <v>Kyberpoikkeamista tuotetaan raportointia (esimerkiksi sisäisesti, CERT-FI tai soveltuville ISAC-ryhmille). Tasolla 1 tämän ei tarvitse olla systemaattista ja säännöllistä.</v>
      </c>
      <c r="G222" s="483" t="s">
        <v>1537</v>
      </c>
      <c r="H222" s="407"/>
      <c r="I222" s="407" t="s">
        <v>1537</v>
      </c>
      <c r="J222" s="527" t="s">
        <v>1537</v>
      </c>
      <c r="K222" s="527" t="s">
        <v>5</v>
      </c>
      <c r="L222" s="527"/>
      <c r="M222" s="482">
        <f>_xlfn.IFNA(VLOOKUP($E222,Table26[],2,FALSE),"")</f>
        <v>0</v>
      </c>
      <c r="N222" s="761">
        <f>_xlfn.IFNA(VLOOKUP($E222,Table26[],3,FALSE),"")</f>
        <v>0</v>
      </c>
      <c r="O222" s="761">
        <f>_xlfn.IFNA(VLOOKUP($E222,Table26[],4,FALSE),"")</f>
        <v>0</v>
      </c>
      <c r="P222" s="761">
        <f>_xlfn.IFNA(VLOOKUP($E222,Table26[],5,FALSE),"")</f>
        <v>0</v>
      </c>
      <c r="Q222" s="762">
        <f>_xlfn.IFNA(VLOOKUP($E222,Table26[],6,FALSE),"")</f>
        <v>0</v>
      </c>
      <c r="R222" s="448"/>
      <c r="S222" s="137"/>
    </row>
    <row r="223" spans="1:19" ht="70.95" customHeight="1" thickBot="1" x14ac:dyDescent="0.3">
      <c r="A223" s="148"/>
      <c r="B223" s="849"/>
      <c r="C223" s="437">
        <v>199</v>
      </c>
      <c r="D223" s="414">
        <v>2</v>
      </c>
      <c r="E223" s="515" t="s">
        <v>200</v>
      </c>
      <c r="F223" s="408" t="str">
        <f>_xlfn.IFNA(IF(VLOOKUP(E223,Languages!$A:$D,1,TRUE)=E223,VLOOKUP(E223,Languages!$A:$D,Summary!$C$7,TRUE),NA()),"")</f>
        <v>Kyberpoikkeamiin reagoimisen varalle on luotu suunnitelma, jota pidetään yllä ja joka kattaa koko poikkeamanhallinnan elinkaaren.</v>
      </c>
      <c r="G223" s="542">
        <v>41</v>
      </c>
      <c r="H223" s="407" t="s">
        <v>3270</v>
      </c>
      <c r="I223" s="407" t="s">
        <v>3148</v>
      </c>
      <c r="J223" s="527" t="s">
        <v>3858</v>
      </c>
      <c r="K223" s="527" t="s">
        <v>3940</v>
      </c>
      <c r="L223" s="527">
        <f>_xlfn.IFNA(VLOOKUP(J223,Import_KOKU!B:E,4,FALSE),"puuttuu")</f>
        <v>0</v>
      </c>
      <c r="M223" s="482">
        <f>_xlfn.IFNA(VLOOKUP($E223,Table26[],2,FALSE),"")</f>
        <v>0</v>
      </c>
      <c r="N223" s="761">
        <f>_xlfn.IFNA(VLOOKUP($E223,Table26[],3,FALSE),"")</f>
        <v>0</v>
      </c>
      <c r="O223" s="761">
        <f>_xlfn.IFNA(VLOOKUP($E223,Table26[],4,FALSE),"")</f>
        <v>0</v>
      </c>
      <c r="P223" s="761">
        <f>_xlfn.IFNA(VLOOKUP($E223,Table26[],5,FALSE),"")</f>
        <v>0</v>
      </c>
      <c r="Q223" s="762">
        <f>_xlfn.IFNA(VLOOKUP($E223,Table26[],6,FALSE),"")</f>
        <v>0</v>
      </c>
      <c r="R223" s="448"/>
      <c r="S223" s="137"/>
    </row>
    <row r="224" spans="1:19" ht="70.95" customHeight="1" thickBot="1" x14ac:dyDescent="0.3">
      <c r="A224" s="148"/>
      <c r="B224" s="849"/>
      <c r="C224" s="437">
        <v>200</v>
      </c>
      <c r="D224" s="414">
        <v>2</v>
      </c>
      <c r="E224" s="515" t="s">
        <v>201</v>
      </c>
      <c r="F224" s="408" t="str">
        <f>_xlfn.IFNA(IF(VLOOKUP(E224,Languages!$A:$D,1,TRUE)=E224,VLOOKUP(E224,Languages!$A:$D,Summary!$C$7,TRUE),NA()),"")</f>
        <v>Kyberpoikkeamiin reagoidaan määriteltyjen suunnitelmien ja menettelytapojen mukaisesti.</v>
      </c>
      <c r="G224" s="533">
        <v>42</v>
      </c>
      <c r="H224" s="407" t="s">
        <v>3256</v>
      </c>
      <c r="I224" s="407" t="s">
        <v>3149</v>
      </c>
      <c r="J224" s="527" t="s">
        <v>3859</v>
      </c>
      <c r="K224" s="527" t="s">
        <v>3941</v>
      </c>
      <c r="L224" s="527">
        <f>_xlfn.IFNA(VLOOKUP(J224,Import_KOKU!B:E,4,FALSE),"puuttuu")</f>
        <v>0</v>
      </c>
      <c r="M224" s="482">
        <f>_xlfn.IFNA(VLOOKUP($E224,Table26[],2,FALSE),"")</f>
        <v>0</v>
      </c>
      <c r="N224" s="761">
        <f>_xlfn.IFNA(VLOOKUP($E224,Table26[],3,FALSE),"")</f>
        <v>0</v>
      </c>
      <c r="O224" s="761">
        <f>_xlfn.IFNA(VLOOKUP($E224,Table26[],4,FALSE),"")</f>
        <v>0</v>
      </c>
      <c r="P224" s="761">
        <f>_xlfn.IFNA(VLOOKUP($E224,Table26[],5,FALSE),"")</f>
        <v>0</v>
      </c>
      <c r="Q224" s="762">
        <f>_xlfn.IFNA(VLOOKUP($E224,Table26[],6,FALSE),"")</f>
        <v>0</v>
      </c>
      <c r="R224" s="448"/>
      <c r="S224" s="137"/>
    </row>
    <row r="225" spans="1:19" ht="70.95" customHeight="1" thickBot="1" x14ac:dyDescent="0.3">
      <c r="A225" s="148"/>
      <c r="B225" s="849"/>
      <c r="C225" s="437">
        <v>201</v>
      </c>
      <c r="D225" s="414">
        <v>2</v>
      </c>
      <c r="E225" s="515" t="s">
        <v>202</v>
      </c>
      <c r="F225" s="408" t="str">
        <f>_xlfn.IFNA(IF(VLOOKUP(E225,Languages!$A:$D,1,TRUE)=E225,VLOOKUP(E225,Languages!$A:$D,Summary!$C$7,TRUE),NA()),"")</f>
        <v>Kyberpoikkeamien hallintasuunnitelma sisältää viestintäsuunnitelman, joka kattaa sekä sisäiset että ulkoiset sidosryhmät</v>
      </c>
      <c r="G225" s="542">
        <v>41</v>
      </c>
      <c r="H225" s="407" t="s">
        <v>3270</v>
      </c>
      <c r="I225" s="407" t="s">
        <v>3148</v>
      </c>
      <c r="J225" s="527" t="s">
        <v>3860</v>
      </c>
      <c r="K225" s="527" t="s">
        <v>3942</v>
      </c>
      <c r="L225" s="527" t="e">
        <f>AVERAGE(Import_KOKU!E61,Import_KOKU!E63,Import_KOKU!E105)</f>
        <v>#DIV/0!</v>
      </c>
      <c r="M225" s="482">
        <f>_xlfn.IFNA(VLOOKUP($E225,Table26[],2,FALSE),"")</f>
        <v>0</v>
      </c>
      <c r="N225" s="761">
        <f>_xlfn.IFNA(VLOOKUP($E225,Table26[],3,FALSE),"")</f>
        <v>0</v>
      </c>
      <c r="O225" s="761">
        <f>_xlfn.IFNA(VLOOKUP($E225,Table26[],4,FALSE),"")</f>
        <v>0</v>
      </c>
      <c r="P225" s="761">
        <f>_xlfn.IFNA(VLOOKUP($E225,Table26[],5,FALSE),"")</f>
        <v>0</v>
      </c>
      <c r="Q225" s="762">
        <f>_xlfn.IFNA(VLOOKUP($E225,Table26[],6,FALSE),"")</f>
        <v>0</v>
      </c>
      <c r="R225" s="448"/>
      <c r="S225" s="137"/>
    </row>
    <row r="226" spans="1:19" ht="70.95" customHeight="1" thickBot="1" x14ac:dyDescent="0.3">
      <c r="A226" s="148"/>
      <c r="B226" s="849"/>
      <c r="C226" s="437">
        <v>202</v>
      </c>
      <c r="D226" s="414">
        <v>2</v>
      </c>
      <c r="E226" s="515" t="s">
        <v>203</v>
      </c>
      <c r="F226" s="408" t="str">
        <f>_xlfn.IFNA(IF(VLOOKUP(E226,Languages!$A:$D,1,TRUE)=E226,VLOOKUP(E226,Languages!$A:$D,Summary!$C$7,TRUE),NA()),"")</f>
        <v>Kyberpoikkeamiin reagoinnin suunnitelmia harjoitellaan määräajoin ja määriteltyjen tilanteiden kuten järjestelmämuutosten tai ulkoisten tapahtumien yhteydessä.</v>
      </c>
      <c r="G226" s="483" t="s">
        <v>3203</v>
      </c>
      <c r="H226" s="407" t="s">
        <v>3370</v>
      </c>
      <c r="I226" s="407" t="s">
        <v>3150</v>
      </c>
      <c r="J226" s="527" t="s">
        <v>3861</v>
      </c>
      <c r="K226" s="527" t="s">
        <v>3943</v>
      </c>
      <c r="L226" s="527">
        <f>_xlfn.IFNA(VLOOKUP(J226,Import_KOKU!B:E,4,FALSE),"puuttuu")</f>
        <v>0</v>
      </c>
      <c r="M226" s="482">
        <f>_xlfn.IFNA(VLOOKUP($E226,Table26[],2,FALSE),"")</f>
        <v>0</v>
      </c>
      <c r="N226" s="761">
        <f>_xlfn.IFNA(VLOOKUP($E226,Table26[],3,FALSE),"")</f>
        <v>0</v>
      </c>
      <c r="O226" s="761">
        <f>_xlfn.IFNA(VLOOKUP($E226,Table26[],4,FALSE),"")</f>
        <v>0</v>
      </c>
      <c r="P226" s="761">
        <f>_xlfn.IFNA(VLOOKUP($E226,Table26[],5,FALSE),"")</f>
        <v>0</v>
      </c>
      <c r="Q226" s="762">
        <f>_xlfn.IFNA(VLOOKUP($E226,Table26[],6,FALSE),"")</f>
        <v>0</v>
      </c>
      <c r="R226" s="448"/>
      <c r="S226" s="137"/>
    </row>
    <row r="227" spans="1:19" ht="70.95" customHeight="1" thickBot="1" x14ac:dyDescent="0.3">
      <c r="A227" s="148"/>
      <c r="B227" s="849"/>
      <c r="C227" s="437">
        <v>203</v>
      </c>
      <c r="D227" s="414">
        <v>2</v>
      </c>
      <c r="E227" s="515" t="s">
        <v>204</v>
      </c>
      <c r="F227" s="408" t="str">
        <f>_xlfn.IFNA(IF(VLOOKUP(E227,Languages!$A:$D,1,TRUE)=E227,VLOOKUP(E227,Languages!$A:$D,Summary!$C$7,TRUE),NA()),"")</f>
        <v>Kyberpoikkeamista saadut kokemukset käsitellään ja toimista otetaan opiksi (lessons learned). Korjaavia toimenpiteitä toteutetaan, mukaan lukien toimintasuunnitelmien päivittäminen.</v>
      </c>
      <c r="G227" s="483" t="s">
        <v>3204</v>
      </c>
      <c r="H227" s="407" t="s">
        <v>3369</v>
      </c>
      <c r="I227" s="407" t="s">
        <v>3151</v>
      </c>
      <c r="J227" s="527" t="s">
        <v>1537</v>
      </c>
      <c r="K227" s="527" t="s">
        <v>5</v>
      </c>
      <c r="L227" s="527"/>
      <c r="M227" s="482">
        <f>_xlfn.IFNA(VLOOKUP($E227,Table26[],2,FALSE),"")</f>
        <v>0</v>
      </c>
      <c r="N227" s="761">
        <f>_xlfn.IFNA(VLOOKUP($E227,Table26[],3,FALSE),"")</f>
        <v>0</v>
      </c>
      <c r="O227" s="761">
        <f>_xlfn.IFNA(VLOOKUP($E227,Table26[],4,FALSE),"")</f>
        <v>0</v>
      </c>
      <c r="P227" s="761">
        <f>_xlfn.IFNA(VLOOKUP($E227,Table26[],5,FALSE),"")</f>
        <v>0</v>
      </c>
      <c r="Q227" s="762">
        <f>_xlfn.IFNA(VLOOKUP($E227,Table26[],6,FALSE),"")</f>
        <v>0</v>
      </c>
      <c r="R227" s="448"/>
      <c r="S227" s="137"/>
    </row>
    <row r="228" spans="1:19" ht="70.95" customHeight="1" thickBot="1" x14ac:dyDescent="0.3">
      <c r="A228" s="148"/>
      <c r="B228" s="849"/>
      <c r="C228" s="437">
        <v>204</v>
      </c>
      <c r="D228" s="414">
        <v>3</v>
      </c>
      <c r="E228" s="515" t="s">
        <v>205</v>
      </c>
      <c r="F228" s="408" t="str">
        <f>_xlfn.IFNA(IF(VLOOKUP(E228,Languages!$A:$D,1,TRUE)=E228,VLOOKUP(E228,Languages!$A:$D,Summary!$C$7,TRUE),NA()),"")</f>
        <v>Kyberpoikkeamien juurisyyt analysoidaan ja korjaavia toimenpiteitä toteutetaan, mukaan lukien toimintasuunnitelmien päivittäminen.</v>
      </c>
      <c r="G228" s="483" t="s">
        <v>3204</v>
      </c>
      <c r="H228" s="407" t="s">
        <v>3369</v>
      </c>
      <c r="I228" s="407" t="s">
        <v>3151</v>
      </c>
      <c r="J228" s="527" t="s">
        <v>1537</v>
      </c>
      <c r="K228" s="527" t="s">
        <v>5</v>
      </c>
      <c r="L228" s="527"/>
      <c r="M228" s="482">
        <f>_xlfn.IFNA(VLOOKUP($E228,Table26[],2,FALSE),"")</f>
        <v>0</v>
      </c>
      <c r="N228" s="761">
        <f>_xlfn.IFNA(VLOOKUP($E228,Table26[],3,FALSE),"")</f>
        <v>0</v>
      </c>
      <c r="O228" s="761">
        <f>_xlfn.IFNA(VLOOKUP($E228,Table26[],4,FALSE),"")</f>
        <v>0</v>
      </c>
      <c r="P228" s="761">
        <f>_xlfn.IFNA(VLOOKUP($E228,Table26[],5,FALSE),"")</f>
        <v>0</v>
      </c>
      <c r="Q228" s="762">
        <f>_xlfn.IFNA(VLOOKUP($E228,Table26[],6,FALSE),"")</f>
        <v>0</v>
      </c>
      <c r="R228" s="448"/>
      <c r="S228" s="137"/>
    </row>
    <row r="229" spans="1:19" ht="70.95" customHeight="1" thickBot="1" x14ac:dyDescent="0.3">
      <c r="A229" s="148"/>
      <c r="B229" s="849"/>
      <c r="C229" s="437">
        <v>205</v>
      </c>
      <c r="D229" s="414">
        <v>3</v>
      </c>
      <c r="E229" s="515" t="s">
        <v>206</v>
      </c>
      <c r="F229" s="408" t="str">
        <f>_xlfn.IFNA(IF(VLOOKUP(E229,Languages!$A:$D,1,TRUE)=E229,VLOOKUP(E229,Languages!$A:$D,Summary!$C$7,TRUE),NA()),"")</f>
        <v>Kyberpoikkeamiin reagointi koordinoidaan soveltuvin osin toimittajien, viranomaisten ja muiden ulkopuolisten tahojen kanssa. Tähän kuuluu tukitoimet todistusaineiston keräämiselle ja säilyttämiselle.</v>
      </c>
      <c r="G229" s="483" t="s">
        <v>1537</v>
      </c>
      <c r="H229" s="407"/>
      <c r="I229" s="407" t="s">
        <v>1537</v>
      </c>
      <c r="J229" s="527" t="s">
        <v>3862</v>
      </c>
      <c r="K229" s="527" t="s">
        <v>3944</v>
      </c>
      <c r="L229" s="527">
        <f>_xlfn.IFNA(VLOOKUP(J229,Import_KOKU!B:E,4,FALSE),"puuttuu")</f>
        <v>0</v>
      </c>
      <c r="M229" s="482">
        <f>_xlfn.IFNA(VLOOKUP($E229,Table26[],2,FALSE),"")</f>
        <v>0</v>
      </c>
      <c r="N229" s="761">
        <f>_xlfn.IFNA(VLOOKUP($E229,Table26[],3,FALSE),"")</f>
        <v>0</v>
      </c>
      <c r="O229" s="761">
        <f>_xlfn.IFNA(VLOOKUP($E229,Table26[],4,FALSE),"")</f>
        <v>0</v>
      </c>
      <c r="P229" s="761">
        <f>_xlfn.IFNA(VLOOKUP($E229,Table26[],5,FALSE),"")</f>
        <v>0</v>
      </c>
      <c r="Q229" s="762">
        <f>_xlfn.IFNA(VLOOKUP($E229,Table26[],6,FALSE),"")</f>
        <v>0</v>
      </c>
      <c r="R229" s="448"/>
      <c r="S229" s="137"/>
    </row>
    <row r="230" spans="1:19" ht="70.95" customHeight="1" thickBot="1" x14ac:dyDescent="0.3">
      <c r="A230" s="148"/>
      <c r="B230" s="849"/>
      <c r="C230" s="437">
        <v>206</v>
      </c>
      <c r="D230" s="414">
        <v>3</v>
      </c>
      <c r="E230" s="515" t="s">
        <v>876</v>
      </c>
      <c r="F230" s="408" t="str">
        <f>_xlfn.IFNA(IF(VLOOKUP(E230,Languages!$A:$D,1,TRUE)=E230,VLOOKUP(E230,Languages!$A:$D,Summary!$C$7,TRUE),NA()),"")</f>
        <v>Kyberpoikkeamien käsittelyyn ja reagointiin osallistuvat työntekijät ottavat osaa yhteisiin harjoituksiin muiden organisaatioiden kanssa (esim. työpöytäharjoitukset, simulaatiot).</v>
      </c>
      <c r="G230" s="534">
        <v>43</v>
      </c>
      <c r="H230" s="407" t="s">
        <v>3257</v>
      </c>
      <c r="I230" s="407" t="s">
        <v>3152</v>
      </c>
      <c r="J230" s="527" t="s">
        <v>1537</v>
      </c>
      <c r="K230" s="527" t="s">
        <v>5</v>
      </c>
      <c r="L230" s="527"/>
      <c r="M230" s="482">
        <f>_xlfn.IFNA(VLOOKUP($E230,Table26[],2,FALSE),"")</f>
        <v>0</v>
      </c>
      <c r="N230" s="761">
        <f>_xlfn.IFNA(VLOOKUP($E230,Table26[],3,FALSE),"")</f>
        <v>0</v>
      </c>
      <c r="O230" s="761">
        <f>_xlfn.IFNA(VLOOKUP($E230,Table26[],4,FALSE),"")</f>
        <v>0</v>
      </c>
      <c r="P230" s="761">
        <f>_xlfn.IFNA(VLOOKUP($E230,Table26[],5,FALSE),"")</f>
        <v>0</v>
      </c>
      <c r="Q230" s="762">
        <f>_xlfn.IFNA(VLOOKUP($E230,Table26[],6,FALSE),"")</f>
        <v>0</v>
      </c>
      <c r="R230" s="448"/>
      <c r="S230" s="137"/>
    </row>
    <row r="231" spans="1:19" ht="70.95" customHeight="1" thickBot="1" x14ac:dyDescent="0.3">
      <c r="A231" s="148"/>
      <c r="B231" s="849"/>
      <c r="C231" s="437">
        <v>207</v>
      </c>
      <c r="D231" s="414">
        <v>3</v>
      </c>
      <c r="E231" s="515" t="s">
        <v>2270</v>
      </c>
      <c r="F231" s="408" t="str">
        <f>_xlfn.IFNA(IF(VLOOKUP(E231,Languages!$A:$D,1,TRUE)=E231,VLOOKUP(E231,Languages!$A:$D,Summary!$C$7,TRUE),NA()),"")</f>
        <v>Kyberpoikkeamiin reagoinnissa noudatetaan ennalta määriteltyjä toimintatiloja [kts. SITUATION-3g].</v>
      </c>
      <c r="G231" s="533">
        <v>42</v>
      </c>
      <c r="H231" s="407" t="s">
        <v>3256</v>
      </c>
      <c r="I231" s="407" t="s">
        <v>3149</v>
      </c>
      <c r="J231" s="527" t="s">
        <v>1537</v>
      </c>
      <c r="K231" s="527" t="s">
        <v>5</v>
      </c>
      <c r="L231" s="527"/>
      <c r="M231" s="482">
        <f>_xlfn.IFNA(VLOOKUP($E231,Table26[],2,FALSE),"")</f>
        <v>0</v>
      </c>
      <c r="N231" s="761">
        <f>_xlfn.IFNA(VLOOKUP($E231,Table26[],3,FALSE),"")</f>
        <v>0</v>
      </c>
      <c r="O231" s="761">
        <f>_xlfn.IFNA(VLOOKUP($E231,Table26[],4,FALSE),"")</f>
        <v>0</v>
      </c>
      <c r="P231" s="761">
        <f>_xlfn.IFNA(VLOOKUP($E231,Table26[],5,FALSE),"")</f>
        <v>0</v>
      </c>
      <c r="Q231" s="762">
        <f>_xlfn.IFNA(VLOOKUP($E231,Table26[],6,FALSE),"")</f>
        <v>0</v>
      </c>
      <c r="R231" s="448"/>
      <c r="S231" s="137"/>
    </row>
    <row r="232" spans="1:19" ht="70.95" customHeight="1" thickBot="1" x14ac:dyDescent="0.3">
      <c r="A232" s="148"/>
      <c r="B232" s="849"/>
      <c r="C232" s="437">
        <v>208</v>
      </c>
      <c r="D232" s="414">
        <v>1</v>
      </c>
      <c r="E232" s="515" t="s">
        <v>207</v>
      </c>
      <c r="F232" s="408" t="str">
        <f>_xlfn.IFNA(IF(VLOOKUP(E232,Languages!$A:$D,1,TRUE)=E232,VLOOKUP(E232,Languages!$A:$D,Summary!$C$7,TRUE),NA()),"")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G232" s="535">
        <v>44</v>
      </c>
      <c r="H232" s="407" t="s">
        <v>3230</v>
      </c>
      <c r="I232" s="407" t="s">
        <v>3153</v>
      </c>
      <c r="J232" s="527" t="s">
        <v>3863</v>
      </c>
      <c r="K232" s="527" t="s">
        <v>3945</v>
      </c>
      <c r="L232" s="527">
        <f>_xlfn.IFNA(VLOOKUP(J232,Import_KOKU!B:E,4,FALSE),"puuttuu")</f>
        <v>0</v>
      </c>
      <c r="M232" s="482">
        <f>_xlfn.IFNA(VLOOKUP($E232,Table26[],2,FALSE),"")</f>
        <v>0</v>
      </c>
      <c r="N232" s="761">
        <f>_xlfn.IFNA(VLOOKUP($E232,Table26[],3,FALSE),"")</f>
        <v>0</v>
      </c>
      <c r="O232" s="761">
        <f>_xlfn.IFNA(VLOOKUP($E232,Table26[],4,FALSE),"")</f>
        <v>0</v>
      </c>
      <c r="P232" s="761">
        <f>_xlfn.IFNA(VLOOKUP($E232,Table26[],5,FALSE),"")</f>
        <v>0</v>
      </c>
      <c r="Q232" s="762">
        <f>_xlfn.IFNA(VLOOKUP($E232,Table26[],6,FALSE),"")</f>
        <v>0</v>
      </c>
      <c r="R232" s="448"/>
      <c r="S232" s="137"/>
    </row>
    <row r="233" spans="1:19" ht="70.95" customHeight="1" thickBot="1" x14ac:dyDescent="0.3">
      <c r="A233" s="148"/>
      <c r="B233" s="849"/>
      <c r="C233" s="437">
        <v>209</v>
      </c>
      <c r="D233" s="414">
        <v>1</v>
      </c>
      <c r="E233" s="515" t="s">
        <v>208</v>
      </c>
      <c r="F233" s="408" t="str">
        <f>_xlfn.IFNA(IF(VLOOKUP(E233,Languages!$A:$D,1,TRUE)=E233,VLOOKUP(E233,Languages!$A:$D,Summary!$C$7,TRUE),NA()),"")</f>
        <v>Tiedoista on saatavilla varmuuskopiot, joita testaan. Tasolla 1 tämän ei tarvitse olla systemaattista ja säännöllistä.</v>
      </c>
      <c r="G233" s="536">
        <v>45</v>
      </c>
      <c r="H233" s="407" t="s">
        <v>3231</v>
      </c>
      <c r="I233" s="407" t="s">
        <v>3154</v>
      </c>
      <c r="J233" s="527" t="s">
        <v>3864</v>
      </c>
      <c r="K233" s="527" t="s">
        <v>3946</v>
      </c>
      <c r="L233" s="527">
        <f>_xlfn.IFNA(VLOOKUP(J233,Import_KOKU!B:E,4,FALSE),"puuttuu")</f>
        <v>0</v>
      </c>
      <c r="M233" s="482">
        <f>_xlfn.IFNA(VLOOKUP($E233,Table26[],2,FALSE),"")</f>
        <v>0</v>
      </c>
      <c r="N233" s="761">
        <f>_xlfn.IFNA(VLOOKUP($E233,Table26[],3,FALSE),"")</f>
        <v>0</v>
      </c>
      <c r="O233" s="761">
        <f>_xlfn.IFNA(VLOOKUP($E233,Table26[],4,FALSE),"")</f>
        <v>0</v>
      </c>
      <c r="P233" s="761">
        <f>_xlfn.IFNA(VLOOKUP($E233,Table26[],5,FALSE),"")</f>
        <v>0</v>
      </c>
      <c r="Q233" s="762">
        <f>_xlfn.IFNA(VLOOKUP($E233,Table26[],6,FALSE),"")</f>
        <v>0</v>
      </c>
      <c r="R233" s="448"/>
      <c r="S233" s="137"/>
    </row>
    <row r="234" spans="1:19" ht="70.95" customHeight="1" thickBot="1" x14ac:dyDescent="0.3">
      <c r="A234" s="148"/>
      <c r="B234" s="849"/>
      <c r="C234" s="437">
        <v>210</v>
      </c>
      <c r="D234" s="414">
        <v>1</v>
      </c>
      <c r="E234" s="515" t="s">
        <v>209</v>
      </c>
      <c r="F234" s="408" t="str">
        <f>_xlfn.IFNA(IF(VLOOKUP(E234,Languages!$A:$D,1,TRUE)=E234,VLOOKUP(E234,Languages!$A:$D,Summary!$C$7,TRUE),NA()),"")</f>
        <v>Varaosia tarvitsevat IT-laitteet (ja mahdolliset OT-laitteet) on tunnistettu. Tasolla 1 tämän ei tarvitse olla systemaattista ja säännöllistä.</v>
      </c>
      <c r="G234" s="537">
        <v>46</v>
      </c>
      <c r="H234" s="407" t="s">
        <v>3271</v>
      </c>
      <c r="I234" s="407" t="s">
        <v>3155</v>
      </c>
      <c r="J234" s="527" t="s">
        <v>1537</v>
      </c>
      <c r="K234" s="527" t="s">
        <v>5</v>
      </c>
      <c r="L234" s="527"/>
      <c r="M234" s="482">
        <f>_xlfn.IFNA(VLOOKUP($E234,Table26[],2,FALSE),"")</f>
        <v>0</v>
      </c>
      <c r="N234" s="761">
        <f>_xlfn.IFNA(VLOOKUP($E234,Table26[],3,FALSE),"")</f>
        <v>0</v>
      </c>
      <c r="O234" s="761">
        <f>_xlfn.IFNA(VLOOKUP($E234,Table26[],4,FALSE),"")</f>
        <v>0</v>
      </c>
      <c r="P234" s="761">
        <f>_xlfn.IFNA(VLOOKUP($E234,Table26[],5,FALSE),"")</f>
        <v>0</v>
      </c>
      <c r="Q234" s="762">
        <f>_xlfn.IFNA(VLOOKUP($E234,Table26[],6,FALSE),"")</f>
        <v>0</v>
      </c>
      <c r="R234" s="448"/>
      <c r="S234" s="137"/>
    </row>
    <row r="235" spans="1:19" ht="70.95" customHeight="1" thickBot="1" x14ac:dyDescent="0.3">
      <c r="A235" s="148"/>
      <c r="B235" s="849"/>
      <c r="C235" s="437">
        <v>211</v>
      </c>
      <c r="D235" s="414">
        <v>2</v>
      </c>
      <c r="E235" s="515" t="s">
        <v>210</v>
      </c>
      <c r="F235" s="408" t="str">
        <f>_xlfn.IFNA(IF(VLOOKUP(E235,Languages!$A:$D,1,TRUE)=E235,VLOOKUP(E235,Languages!$A:$D,Summary!$C$7,TRUE),NA()),"")</f>
        <v>Jatkuvuussuunnitelmat sisältävät arviot mahdollisten kyberpoikkeamien vaikutuksista.</v>
      </c>
      <c r="G235" s="535">
        <v>44</v>
      </c>
      <c r="H235" s="407" t="s">
        <v>3230</v>
      </c>
      <c r="I235" s="407" t="s">
        <v>3153</v>
      </c>
      <c r="J235" s="527" t="s">
        <v>1537</v>
      </c>
      <c r="K235" s="527" t="s">
        <v>5</v>
      </c>
      <c r="L235" s="527"/>
      <c r="M235" s="482">
        <f>_xlfn.IFNA(VLOOKUP($E235,Table26[],2,FALSE),"")</f>
        <v>0</v>
      </c>
      <c r="N235" s="761">
        <f>_xlfn.IFNA(VLOOKUP($E235,Table26[],3,FALSE),"")</f>
        <v>0</v>
      </c>
      <c r="O235" s="761">
        <f>_xlfn.IFNA(VLOOKUP($E235,Table26[],4,FALSE),"")</f>
        <v>0</v>
      </c>
      <c r="P235" s="761">
        <f>_xlfn.IFNA(VLOOKUP($E235,Table26[],5,FALSE),"")</f>
        <v>0</v>
      </c>
      <c r="Q235" s="762">
        <f>_xlfn.IFNA(VLOOKUP($E235,Table26[],6,FALSE),"")</f>
        <v>0</v>
      </c>
      <c r="R235" s="448"/>
      <c r="S235" s="137"/>
    </row>
    <row r="236" spans="1:19" ht="70.95" customHeight="1" thickBot="1" x14ac:dyDescent="0.3">
      <c r="A236" s="148"/>
      <c r="B236" s="849"/>
      <c r="C236" s="437">
        <v>212</v>
      </c>
      <c r="D236" s="414">
        <v>2</v>
      </c>
      <c r="E236" s="515" t="s">
        <v>211</v>
      </c>
      <c r="F236" s="408" t="str">
        <f>_xlfn.IFNA(IF(VLOOKUP(E236,Languages!$A:$D,1,TRUE)=E236,VLOOKUP(E236,Languages!$A:$D,Summary!$C$7,TRUE),NA()),"")</f>
        <v>Jatkuvuussuunnitelmissa on tunnistettu ja dokumentoitu ne laitteet, ohjelmistot ja tietovarannot sekä toiminnat, jotka minimissään tarvitaan toiminnon toiminnan ylläpitämiseksi.</v>
      </c>
      <c r="G236" s="535">
        <v>44</v>
      </c>
      <c r="H236" s="407" t="s">
        <v>3230</v>
      </c>
      <c r="I236" s="407" t="s">
        <v>3153</v>
      </c>
      <c r="J236" s="527" t="s">
        <v>3840</v>
      </c>
      <c r="K236" s="527" t="s">
        <v>3921</v>
      </c>
      <c r="L236" s="527">
        <f>_xlfn.IFNA(VLOOKUP(J236,Import_KOKU!B:E,4,FALSE),"puuttuu")</f>
        <v>0</v>
      </c>
      <c r="M236" s="482">
        <f>_xlfn.IFNA(VLOOKUP($E236,Table26[],2,FALSE),"")</f>
        <v>0</v>
      </c>
      <c r="N236" s="761">
        <f>_xlfn.IFNA(VLOOKUP($E236,Table26[],3,FALSE),"")</f>
        <v>0</v>
      </c>
      <c r="O236" s="761">
        <f>_xlfn.IFNA(VLOOKUP($E236,Table26[],4,FALSE),"")</f>
        <v>0</v>
      </c>
      <c r="P236" s="761">
        <f>_xlfn.IFNA(VLOOKUP($E236,Table26[],5,FALSE),"")</f>
        <v>0</v>
      </c>
      <c r="Q236" s="762">
        <f>_xlfn.IFNA(VLOOKUP($E236,Table26[],6,FALSE),"")</f>
        <v>0</v>
      </c>
      <c r="R236" s="448"/>
      <c r="S236" s="137"/>
    </row>
    <row r="237" spans="1:19" ht="70.95" customHeight="1" thickBot="1" x14ac:dyDescent="0.3">
      <c r="A237" s="148"/>
      <c r="B237" s="849"/>
      <c r="C237" s="437">
        <v>213</v>
      </c>
      <c r="D237" s="414">
        <v>2</v>
      </c>
      <c r="E237" s="515" t="s">
        <v>212</v>
      </c>
      <c r="F237" s="408" t="str">
        <f>_xlfn.IFNA(IF(VLOOKUP(E237,Languages!$A:$D,1,TRUE)=E237,VLOOKUP(E237,Languages!$A:$D,Summary!$C$7,TRUE),NA()),"")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G237" s="483" t="s">
        <v>3205</v>
      </c>
      <c r="H237" s="407" t="s">
        <v>3373</v>
      </c>
      <c r="I237" s="407" t="s">
        <v>3156</v>
      </c>
      <c r="J237" s="527" t="s">
        <v>3865</v>
      </c>
      <c r="K237" s="527" t="s">
        <v>3947</v>
      </c>
      <c r="L237" s="527" t="e">
        <f>AVERAGE(Import_KOKU!E53,Import_KOKU!E55,Import_KOKU!E60)</f>
        <v>#DIV/0!</v>
      </c>
      <c r="M237" s="482">
        <f>_xlfn.IFNA(VLOOKUP($E237,Table26[],2,FALSE),"")</f>
        <v>0</v>
      </c>
      <c r="N237" s="761">
        <f>_xlfn.IFNA(VLOOKUP($E237,Table26[],3,FALSE),"")</f>
        <v>0</v>
      </c>
      <c r="O237" s="761">
        <f>_xlfn.IFNA(VLOOKUP($E237,Table26[],4,FALSE),"")</f>
        <v>0</v>
      </c>
      <c r="P237" s="761">
        <f>_xlfn.IFNA(VLOOKUP($E237,Table26[],5,FALSE),"")</f>
        <v>0</v>
      </c>
      <c r="Q237" s="762">
        <f>_xlfn.IFNA(VLOOKUP($E237,Table26[],6,FALSE),"")</f>
        <v>0</v>
      </c>
      <c r="R237" s="448"/>
      <c r="S237" s="137"/>
    </row>
    <row r="238" spans="1:19" ht="70.95" customHeight="1" thickBot="1" x14ac:dyDescent="0.3">
      <c r="A238" s="148"/>
      <c r="B238" s="849"/>
      <c r="C238" s="437">
        <v>214</v>
      </c>
      <c r="D238" s="414">
        <v>2</v>
      </c>
      <c r="E238" s="515" t="s">
        <v>213</v>
      </c>
      <c r="F238" s="408" t="str">
        <f>_xlfn.IFNA(IF(VLOOKUP(E238,Languages!$A:$D,1,TRUE)=E238,VLOOKUP(E238,Languages!$A:$D,Summary!$C$7,TRUE),NA()),"")</f>
        <v>Jatkuvuussuunnitelmiin kuuluu toipumisajan ("RTO, Recovery Time Objective") ja toipumispisteen ("Recovery Point Objective, RPO") määrittely toiminnon kannalta tärkeille laitteille, ohjelmistoille ja tietovarannoille.</v>
      </c>
      <c r="G238" s="535">
        <v>44</v>
      </c>
      <c r="H238" s="407" t="s">
        <v>3230</v>
      </c>
      <c r="I238" s="407" t="s">
        <v>3153</v>
      </c>
      <c r="J238" s="527" t="s">
        <v>1537</v>
      </c>
      <c r="K238" s="527" t="s">
        <v>5</v>
      </c>
      <c r="L238" s="527"/>
      <c r="M238" s="482">
        <f>_xlfn.IFNA(VLOOKUP($E238,Table26[],2,FALSE),"")</f>
        <v>0</v>
      </c>
      <c r="N238" s="761">
        <f>_xlfn.IFNA(VLOOKUP($E238,Table26[],3,FALSE),"")</f>
        <v>0</v>
      </c>
      <c r="O238" s="761">
        <f>_xlfn.IFNA(VLOOKUP($E238,Table26[],4,FALSE),"")</f>
        <v>0</v>
      </c>
      <c r="P238" s="761">
        <f>_xlfn.IFNA(VLOOKUP($E238,Table26[],5,FALSE),"")</f>
        <v>0</v>
      </c>
      <c r="Q238" s="762">
        <f>_xlfn.IFNA(VLOOKUP($E238,Table26[],6,FALSE),"")</f>
        <v>0</v>
      </c>
      <c r="R238" s="448"/>
      <c r="S238" s="137"/>
    </row>
    <row r="239" spans="1:19" ht="70.95" customHeight="1" thickBot="1" x14ac:dyDescent="0.3">
      <c r="A239" s="148"/>
      <c r="B239" s="849"/>
      <c r="C239" s="437">
        <v>215</v>
      </c>
      <c r="D239" s="414">
        <v>2</v>
      </c>
      <c r="E239" s="515" t="s">
        <v>877</v>
      </c>
      <c r="F239" s="408" t="str">
        <f>_xlfn.IFNA(IF(VLOOKUP(E239,Languages!$A:$D,1,TRUE)=E239,VLOOKUP(E239,Languages!$A:$D,Summary!$C$7,TRUE),NA()),"")</f>
        <v>Jatkuvuussuunnitelman käyttöönottamisen kriteerit kyberpoikkeamatilanteissa on määritetty ja viestitty poikkeamien käsittelystä ja valmiussuunnitelmista vastuussa oleville työntekijöille.</v>
      </c>
      <c r="G239" s="483" t="s">
        <v>1537</v>
      </c>
      <c r="H239" s="407"/>
      <c r="I239" s="407" t="s">
        <v>1537</v>
      </c>
      <c r="J239" s="527" t="s">
        <v>3863</v>
      </c>
      <c r="K239" s="527" t="s">
        <v>3945</v>
      </c>
      <c r="L239" s="527">
        <f>_xlfn.IFNA(VLOOKUP(J239,Import_KOKU!B:E,4,FALSE),"puuttuu")</f>
        <v>0</v>
      </c>
      <c r="M239" s="482">
        <f>_xlfn.IFNA(VLOOKUP($E239,Table26[],2,FALSE),"")</f>
        <v>0</v>
      </c>
      <c r="N239" s="761">
        <f>_xlfn.IFNA(VLOOKUP($E239,Table26[],3,FALSE),"")</f>
        <v>0</v>
      </c>
      <c r="O239" s="761">
        <f>_xlfn.IFNA(VLOOKUP($E239,Table26[],4,FALSE),"")</f>
        <v>0</v>
      </c>
      <c r="P239" s="761">
        <f>_xlfn.IFNA(VLOOKUP($E239,Table26[],5,FALSE),"")</f>
        <v>0</v>
      </c>
      <c r="Q239" s="762">
        <f>_xlfn.IFNA(VLOOKUP($E239,Table26[],6,FALSE),"")</f>
        <v>0</v>
      </c>
      <c r="R239" s="448"/>
      <c r="S239" s="137"/>
    </row>
    <row r="240" spans="1:19" ht="70.95" customHeight="1" thickBot="1" x14ac:dyDescent="0.3">
      <c r="A240" s="148"/>
      <c r="B240" s="849"/>
      <c r="C240" s="437">
        <v>216</v>
      </c>
      <c r="D240" s="414">
        <v>2</v>
      </c>
      <c r="E240" s="515" t="s">
        <v>878</v>
      </c>
      <c r="F240" s="408" t="str">
        <f>_xlfn.IFNA(IF(VLOOKUP(E240,Languages!$A:$D,1,TRUE)=E240,VLOOKUP(E240,Languages!$A:$D,Summary!$C$7,TRUE),NA()),"")</f>
        <v>Jatkuvuussuunnitelmat testataan arvioimalla ja/tai harjoittelemalla aika ajoin ja määriteltyjen tilanteiden kuten järjestelmämuutosten tai ulkoisten tapahtumien yhteydessä.</v>
      </c>
      <c r="G240" s="538">
        <v>47</v>
      </c>
      <c r="H240" s="407" t="s">
        <v>3272</v>
      </c>
      <c r="I240" s="407" t="s">
        <v>3157</v>
      </c>
      <c r="J240" s="527" t="s">
        <v>3866</v>
      </c>
      <c r="K240" s="527" t="s">
        <v>3948</v>
      </c>
      <c r="L240" s="527" t="e">
        <f>AVERAGE(Import_KOKU!E62,Import_KOKU!E65,Import_KOKU!E77)</f>
        <v>#DIV/0!</v>
      </c>
      <c r="M240" s="482">
        <f>_xlfn.IFNA(VLOOKUP($E240,Table26[],2,FALSE),"")</f>
        <v>0</v>
      </c>
      <c r="N240" s="761">
        <f>_xlfn.IFNA(VLOOKUP($E240,Table26[],3,FALSE),"")</f>
        <v>0</v>
      </c>
      <c r="O240" s="761">
        <f>_xlfn.IFNA(VLOOKUP($E240,Table26[],4,FALSE),"")</f>
        <v>0</v>
      </c>
      <c r="P240" s="761">
        <f>_xlfn.IFNA(VLOOKUP($E240,Table26[],5,FALSE),"")</f>
        <v>0</v>
      </c>
      <c r="Q240" s="762">
        <f>_xlfn.IFNA(VLOOKUP($E240,Table26[],6,FALSE),"")</f>
        <v>0</v>
      </c>
      <c r="R240" s="448"/>
      <c r="S240" s="137"/>
    </row>
    <row r="241" spans="1:19" ht="70.95" customHeight="1" thickBot="1" x14ac:dyDescent="0.3">
      <c r="A241" s="148"/>
      <c r="B241" s="849"/>
      <c r="C241" s="437">
        <v>217</v>
      </c>
      <c r="D241" s="414">
        <v>2</v>
      </c>
      <c r="E241" s="515" t="s">
        <v>879</v>
      </c>
      <c r="F241" s="408" t="str">
        <f>_xlfn.IFNA(IF(VLOOKUP(E241,Languages!$A:$D,1,TRUE)=E241,VLOOKUP(E241,Languages!$A:$D,Summary!$C$7,TRUE),NA()),"")</f>
        <v xml:space="preserve"> Varmuuskopiota suojaavat kyberturvallisuus kontrollit / hallintakeinot ovat yhtä hyvät tai perusteellisemmat kuin kontrollit, jotka suojaavat varmuuskopioitavaa tietoa.</v>
      </c>
      <c r="G241" s="536">
        <v>45</v>
      </c>
      <c r="H241" s="407" t="s">
        <v>3231</v>
      </c>
      <c r="I241" s="407" t="s">
        <v>3154</v>
      </c>
      <c r="J241" s="527" t="s">
        <v>1537</v>
      </c>
      <c r="K241" s="527" t="s">
        <v>5</v>
      </c>
      <c r="L241" s="527"/>
      <c r="M241" s="482">
        <f>_xlfn.IFNA(VLOOKUP($E241,Table26[],2,FALSE),"")</f>
        <v>0</v>
      </c>
      <c r="N241" s="761">
        <f>_xlfn.IFNA(VLOOKUP($E241,Table26[],3,FALSE),"")</f>
        <v>0</v>
      </c>
      <c r="O241" s="761">
        <f>_xlfn.IFNA(VLOOKUP($E241,Table26[],4,FALSE),"")</f>
        <v>0</v>
      </c>
      <c r="P241" s="761">
        <f>_xlfn.IFNA(VLOOKUP($E241,Table26[],5,FALSE),"")</f>
        <v>0</v>
      </c>
      <c r="Q241" s="762">
        <f>_xlfn.IFNA(VLOOKUP($E241,Table26[],6,FALSE),"")</f>
        <v>0</v>
      </c>
      <c r="R241" s="448"/>
      <c r="S241" s="137"/>
    </row>
    <row r="242" spans="1:19" ht="70.95" customHeight="1" thickBot="1" x14ac:dyDescent="0.3">
      <c r="A242" s="148"/>
      <c r="B242" s="849"/>
      <c r="C242" s="437">
        <v>218</v>
      </c>
      <c r="D242" s="414">
        <v>2</v>
      </c>
      <c r="E242" s="515" t="s">
        <v>880</v>
      </c>
      <c r="F242" s="408" t="str">
        <f>_xlfn.IFNA(IF(VLOOKUP(E242,Languages!$A:$D,1,TRUE)=E242,VLOOKUP(E242,Languages!$A:$D,Summary!$C$7,TRUE),NA()),"")</f>
        <v>Varmuuskopiot on erotettu sekä loogisesti että fyysisesti varmuuskopioidusta tiedosta.</v>
      </c>
      <c r="G242" s="536">
        <v>45</v>
      </c>
      <c r="H242" s="407" t="s">
        <v>3231</v>
      </c>
      <c r="I242" s="407" t="s">
        <v>3154</v>
      </c>
      <c r="J242" s="527" t="s">
        <v>1537</v>
      </c>
      <c r="K242" s="527" t="s">
        <v>5</v>
      </c>
      <c r="L242" s="527"/>
      <c r="M242" s="482">
        <f>_xlfn.IFNA(VLOOKUP($E242,Table26[],2,FALSE),"")</f>
        <v>0</v>
      </c>
      <c r="N242" s="761">
        <f>_xlfn.IFNA(VLOOKUP($E242,Table26[],3,FALSE),"")</f>
        <v>0</v>
      </c>
      <c r="O242" s="761">
        <f>_xlfn.IFNA(VLOOKUP($E242,Table26[],4,FALSE),"")</f>
        <v>0</v>
      </c>
      <c r="P242" s="761">
        <f>_xlfn.IFNA(VLOOKUP($E242,Table26[],5,FALSE),"")</f>
        <v>0</v>
      </c>
      <c r="Q242" s="762">
        <f>_xlfn.IFNA(VLOOKUP($E242,Table26[],6,FALSE),"")</f>
        <v>0</v>
      </c>
      <c r="R242" s="448"/>
      <c r="S242" s="137"/>
    </row>
    <row r="243" spans="1:19" ht="70.95" customHeight="1" thickBot="1" x14ac:dyDescent="0.3">
      <c r="A243" s="148"/>
      <c r="B243" s="849"/>
      <c r="C243" s="437">
        <v>219</v>
      </c>
      <c r="D243" s="414">
        <v>2</v>
      </c>
      <c r="E243" s="515" t="s">
        <v>881</v>
      </c>
      <c r="F243" s="408" t="str">
        <f>_xlfn.IFNA(IF(VLOOKUP(E243,Languages!$A:$D,1,TRUE)=E243,VLOOKUP(E243,Languages!$A:$D,Summary!$C$7,TRUE),NA()),"")</f>
        <v>Varaosia on saatavilla niitä tarvitseviin IT-laitteisiin (ja mahdollisiin OT-laitteisiin).</v>
      </c>
      <c r="G243" s="537">
        <v>46</v>
      </c>
      <c r="H243" s="407" t="s">
        <v>3271</v>
      </c>
      <c r="I243" s="407" t="s">
        <v>3155</v>
      </c>
      <c r="J243" s="527" t="s">
        <v>1537</v>
      </c>
      <c r="K243" s="527" t="s">
        <v>5</v>
      </c>
      <c r="L243" s="527"/>
      <c r="M243" s="482">
        <f>_xlfn.IFNA(VLOOKUP($E243,Table26[],2,FALSE),"")</f>
        <v>0</v>
      </c>
      <c r="N243" s="761">
        <f>_xlfn.IFNA(VLOOKUP($E243,Table26[],3,FALSE),"")</f>
        <v>0</v>
      </c>
      <c r="O243" s="761">
        <f>_xlfn.IFNA(VLOOKUP($E243,Table26[],4,FALSE),"")</f>
        <v>0</v>
      </c>
      <c r="P243" s="761">
        <f>_xlfn.IFNA(VLOOKUP($E243,Table26[],5,FALSE),"")</f>
        <v>0</v>
      </c>
      <c r="Q243" s="762">
        <f>_xlfn.IFNA(VLOOKUP($E243,Table26[],6,FALSE),"")</f>
        <v>0</v>
      </c>
      <c r="R243" s="448"/>
      <c r="S243" s="137"/>
    </row>
    <row r="244" spans="1:19" ht="70.95" customHeight="1" thickBot="1" x14ac:dyDescent="0.3">
      <c r="A244" s="148"/>
      <c r="B244" s="849"/>
      <c r="C244" s="437">
        <v>220</v>
      </c>
      <c r="D244" s="414">
        <v>3</v>
      </c>
      <c r="E244" s="515" t="s">
        <v>882</v>
      </c>
      <c r="F244" s="408" t="str">
        <f>_xlfn.IFNA(IF(VLOOKUP(E244,Languages!$A:$D,1,TRUE)=E244,VLOOKUP(E244,Languages!$A:$D,Summary!$C$7,TRUE),NA()),"")</f>
        <v>Jatkuvuussuunnitelmissa on huomioitu tunnistetut riskit ja organisaation uhkaprofiili [kts. THREAT-2e], jotta katetaan tunnistetut riskikategoriat ja uhat.</v>
      </c>
      <c r="G244" s="535">
        <v>44</v>
      </c>
      <c r="H244" s="407" t="s">
        <v>3230</v>
      </c>
      <c r="I244" s="407" t="s">
        <v>3153</v>
      </c>
      <c r="J244" s="527" t="s">
        <v>3846</v>
      </c>
      <c r="K244" s="527" t="s">
        <v>3928</v>
      </c>
      <c r="L244" s="527">
        <f>_xlfn.IFNA(VLOOKUP(J244,Import_KOKU!B:E,4,FALSE),"puuttuu")</f>
        <v>0</v>
      </c>
      <c r="M244" s="482">
        <f>_xlfn.IFNA(VLOOKUP($E244,Table26[],2,FALSE),"")</f>
        <v>0</v>
      </c>
      <c r="N244" s="761">
        <f>_xlfn.IFNA(VLOOKUP($E244,Table26[],3,FALSE),"")</f>
        <v>0</v>
      </c>
      <c r="O244" s="761">
        <f>_xlfn.IFNA(VLOOKUP($E244,Table26[],4,FALSE),"")</f>
        <v>0</v>
      </c>
      <c r="P244" s="761">
        <f>_xlfn.IFNA(VLOOKUP($E244,Table26[],5,FALSE),"")</f>
        <v>0</v>
      </c>
      <c r="Q244" s="762">
        <f>_xlfn.IFNA(VLOOKUP($E244,Table26[],6,FALSE),"")</f>
        <v>0</v>
      </c>
      <c r="R244" s="448"/>
      <c r="S244" s="137"/>
    </row>
    <row r="245" spans="1:19" ht="70.95" customHeight="1" thickBot="1" x14ac:dyDescent="0.3">
      <c r="A245" s="148"/>
      <c r="B245" s="849"/>
      <c r="C245" s="437">
        <v>221</v>
      </c>
      <c r="D245" s="414">
        <v>3</v>
      </c>
      <c r="E245" s="515" t="s">
        <v>883</v>
      </c>
      <c r="F245" s="408" t="str">
        <f>_xlfn.IFNA(IF(VLOOKUP(E245,Languages!$A:$D,1,TRUE)=E245,VLOOKUP(E245,Languages!$A:$D,Summary!$C$7,TRUE),NA()),"")</f>
        <v>Jatkuvuusharjoituksiin sisältyy korkean prioriteetin riskeihin varautuminen.</v>
      </c>
      <c r="G245" s="538">
        <v>47</v>
      </c>
      <c r="H245" s="407" t="s">
        <v>3272</v>
      </c>
      <c r="I245" s="407" t="s">
        <v>3157</v>
      </c>
      <c r="J245" s="527" t="s">
        <v>1537</v>
      </c>
      <c r="K245" s="527" t="s">
        <v>5</v>
      </c>
      <c r="L245" s="527"/>
      <c r="M245" s="482">
        <f>_xlfn.IFNA(VLOOKUP($E245,Table26[],2,FALSE),"")</f>
        <v>0</v>
      </c>
      <c r="N245" s="761">
        <f>_xlfn.IFNA(VLOOKUP($E245,Table26[],3,FALSE),"")</f>
        <v>0</v>
      </c>
      <c r="O245" s="761">
        <f>_xlfn.IFNA(VLOOKUP($E245,Table26[],4,FALSE),"")</f>
        <v>0</v>
      </c>
      <c r="P245" s="761">
        <f>_xlfn.IFNA(VLOOKUP($E245,Table26[],5,FALSE),"")</f>
        <v>0</v>
      </c>
      <c r="Q245" s="762">
        <f>_xlfn.IFNA(VLOOKUP($E245,Table26[],6,FALSE),"")</f>
        <v>0</v>
      </c>
      <c r="R245" s="448"/>
      <c r="S245" s="137"/>
    </row>
    <row r="246" spans="1:19" ht="70.95" customHeight="1" thickBot="1" x14ac:dyDescent="0.3">
      <c r="A246" s="148"/>
      <c r="B246" s="849"/>
      <c r="C246" s="437">
        <v>222</v>
      </c>
      <c r="D246" s="414">
        <v>3</v>
      </c>
      <c r="E246" s="515" t="s">
        <v>884</v>
      </c>
      <c r="F246" s="408" t="str">
        <f>_xlfn.IFNA(IF(VLOOKUP(E246,Languages!$A:$D,1,TRUE)=E246,VLOOKUP(E246,Languages!$A:$D,Summary!$C$7,TRUE),NA()),"")</f>
        <v>Jatkuvuussuunnitelmien testauksesta tai tositilanteista saatuja havaintoja verrataan asetettuihin toipumistavoitteisiin ja suunnitelmia kehitetään näiden havaintojen perusteella.</v>
      </c>
      <c r="G246" s="483" t="s">
        <v>1537</v>
      </c>
      <c r="H246" s="407"/>
      <c r="I246" s="407" t="s">
        <v>1537</v>
      </c>
      <c r="J246" s="527" t="s">
        <v>3867</v>
      </c>
      <c r="K246" s="527" t="s">
        <v>3949</v>
      </c>
      <c r="L246" s="527">
        <f>_xlfn.IFNA(VLOOKUP(J246,Import_KOKU!B:E,4,FALSE),"puuttuu")</f>
        <v>0</v>
      </c>
      <c r="M246" s="482">
        <f>_xlfn.IFNA(VLOOKUP($E246,Table26[],2,FALSE),"")</f>
        <v>0</v>
      </c>
      <c r="N246" s="761">
        <f>_xlfn.IFNA(VLOOKUP($E246,Table26[],3,FALSE),"")</f>
        <v>0</v>
      </c>
      <c r="O246" s="761">
        <f>_xlfn.IFNA(VLOOKUP($E246,Table26[],4,FALSE),"")</f>
        <v>0</v>
      </c>
      <c r="P246" s="761">
        <f>_xlfn.IFNA(VLOOKUP($E246,Table26[],5,FALSE),"")</f>
        <v>0</v>
      </c>
      <c r="Q246" s="762">
        <f>_xlfn.IFNA(VLOOKUP($E246,Table26[],6,FALSE),"")</f>
        <v>0</v>
      </c>
      <c r="R246" s="448"/>
      <c r="S246" s="137"/>
    </row>
    <row r="247" spans="1:19" ht="70.95" customHeight="1" thickBot="1" x14ac:dyDescent="0.3">
      <c r="A247" s="148"/>
      <c r="B247" s="849"/>
      <c r="C247" s="437">
        <v>223</v>
      </c>
      <c r="D247" s="414">
        <v>3</v>
      </c>
      <c r="E247" s="515" t="s">
        <v>885</v>
      </c>
      <c r="F247" s="408" t="str">
        <f>_xlfn.IFNA(IF(VLOOKUP(E247,Languages!$A:$D,1,TRUE)=E247,VLOOKUP(E247,Languages!$A:$D,Summary!$C$7,TRUE),NA()),"")</f>
        <v>Jatkuvuussuunnitelmien sisältö tarkastetaan ja päivitetään määräajoin.</v>
      </c>
      <c r="G247" s="535">
        <v>44</v>
      </c>
      <c r="H247" s="407" t="s">
        <v>3230</v>
      </c>
      <c r="I247" s="407" t="s">
        <v>3153</v>
      </c>
      <c r="J247" s="527" t="s">
        <v>3868</v>
      </c>
      <c r="K247" s="527" t="s">
        <v>3950</v>
      </c>
      <c r="L247" s="527">
        <f>_xlfn.IFNA(VLOOKUP(J247,Import_KOKU!B:E,4,FALSE),"puuttuu")</f>
        <v>0</v>
      </c>
      <c r="M247" s="482">
        <f>_xlfn.IFNA(VLOOKUP($E247,Table26[],2,FALSE),"")</f>
        <v>0</v>
      </c>
      <c r="N247" s="761">
        <f>_xlfn.IFNA(VLOOKUP($E247,Table26[],3,FALSE),"")</f>
        <v>0</v>
      </c>
      <c r="O247" s="761">
        <f>_xlfn.IFNA(VLOOKUP($E247,Table26[],4,FALSE),"")</f>
        <v>0</v>
      </c>
      <c r="P247" s="761">
        <f>_xlfn.IFNA(VLOOKUP($E247,Table26[],5,FALSE),"")</f>
        <v>0</v>
      </c>
      <c r="Q247" s="762">
        <f>_xlfn.IFNA(VLOOKUP($E247,Table26[],6,FALSE),"")</f>
        <v>0</v>
      </c>
      <c r="R247" s="448"/>
      <c r="S247" s="137"/>
    </row>
    <row r="248" spans="1:19" ht="70.95" customHeight="1" thickBot="1" x14ac:dyDescent="0.3">
      <c r="A248" s="148"/>
      <c r="B248" s="849"/>
      <c r="C248" s="437">
        <v>224</v>
      </c>
      <c r="D248" s="414">
        <v>2</v>
      </c>
      <c r="E248" s="515" t="s">
        <v>887</v>
      </c>
      <c r="F248" s="408" t="str">
        <f>_xlfn.IFNA(IF(VLOOKUP(E248,Languages!$A:$D,1,TRUE)=E248,VLOOKUP(E248,Languages!$A:$D,Summary!$C$7,TRUE),NA()),"")</f>
        <v>RESPONSE-osion toimintaa varten on määritetty dokumentoidut toimintatavat, joita noudatetaan ja päivitetään säännöllisesti.</v>
      </c>
      <c r="G248" s="483" t="s">
        <v>1537</v>
      </c>
      <c r="H248" s="407"/>
      <c r="I248" s="407" t="s">
        <v>1537</v>
      </c>
      <c r="J248" s="527" t="s">
        <v>1537</v>
      </c>
      <c r="K248" s="527" t="s">
        <v>5</v>
      </c>
      <c r="L248" s="527"/>
      <c r="M248" s="482">
        <f>_xlfn.IFNA(VLOOKUP($E248,Table26[],2,FALSE),"")</f>
        <v>0</v>
      </c>
      <c r="N248" s="761">
        <f>_xlfn.IFNA(VLOOKUP($E248,Table26[],3,FALSE),"")</f>
        <v>0</v>
      </c>
      <c r="O248" s="761">
        <f>_xlfn.IFNA(VLOOKUP($E248,Table26[],4,FALSE),"")</f>
        <v>0</v>
      </c>
      <c r="P248" s="761">
        <f>_xlfn.IFNA(VLOOKUP($E248,Table26[],5,FALSE),"")</f>
        <v>0</v>
      </c>
      <c r="Q248" s="762">
        <f>_xlfn.IFNA(VLOOKUP($E248,Table26[],6,FALSE),"")</f>
        <v>0</v>
      </c>
      <c r="R248" s="448"/>
      <c r="S248" s="137"/>
    </row>
    <row r="249" spans="1:19" ht="70.95" customHeight="1" thickBot="1" x14ac:dyDescent="0.3">
      <c r="A249" s="148"/>
      <c r="B249" s="849"/>
      <c r="C249" s="437">
        <v>225</v>
      </c>
      <c r="D249" s="414">
        <v>2</v>
      </c>
      <c r="E249" s="515" t="s">
        <v>888</v>
      </c>
      <c r="F249" s="408" t="str">
        <f>_xlfn.IFNA(IF(VLOOKUP(E249,Languages!$A:$D,1,TRUE)=E249,VLOOKUP(E249,Languages!$A:$D,Summary!$C$7,TRUE),NA()),"")</f>
        <v>RESPONSE-osion toimintaa varten on tarjolla riittävät resurssit (henkilöstö, rahoitus ja työkalut).</v>
      </c>
      <c r="G249" s="483" t="s">
        <v>1537</v>
      </c>
      <c r="H249" s="407"/>
      <c r="I249" s="407" t="s">
        <v>1537</v>
      </c>
      <c r="J249" s="527" t="s">
        <v>1537</v>
      </c>
      <c r="K249" s="527" t="s">
        <v>5</v>
      </c>
      <c r="L249" s="527"/>
      <c r="M249" s="482">
        <f>_xlfn.IFNA(VLOOKUP($E249,Table26[],2,FALSE),"")</f>
        <v>0</v>
      </c>
      <c r="N249" s="761">
        <f>_xlfn.IFNA(VLOOKUP($E249,Table26[],3,FALSE),"")</f>
        <v>0</v>
      </c>
      <c r="O249" s="761">
        <f>_xlfn.IFNA(VLOOKUP($E249,Table26[],4,FALSE),"")</f>
        <v>0</v>
      </c>
      <c r="P249" s="761">
        <f>_xlfn.IFNA(VLOOKUP($E249,Table26[],5,FALSE),"")</f>
        <v>0</v>
      </c>
      <c r="Q249" s="762">
        <f>_xlfn.IFNA(VLOOKUP($E249,Table26[],6,FALSE),"")</f>
        <v>0</v>
      </c>
      <c r="R249" s="448"/>
      <c r="S249" s="137"/>
    </row>
    <row r="250" spans="1:19" ht="70.95" customHeight="1" thickBot="1" x14ac:dyDescent="0.3">
      <c r="A250" s="148"/>
      <c r="B250" s="849"/>
      <c r="C250" s="437">
        <v>226</v>
      </c>
      <c r="D250" s="414">
        <v>3</v>
      </c>
      <c r="E250" s="515" t="s">
        <v>889</v>
      </c>
      <c r="F250" s="408" t="str">
        <f>_xlfn.IFNA(IF(VLOOKUP(E250,Languages!$A:$D,1,TRUE)=E250,VLOOKUP(E250,Languages!$A:$D,Summary!$C$7,TRUE),NA()),"")</f>
        <v>RESPONSE-osion toimintaa ohjataan vaatimuksilla, jotka on asetettu organisaation johtotason politiikassa (tai vastaavassa ohjeistuksessa).</v>
      </c>
      <c r="G250" s="483" t="s">
        <v>1537</v>
      </c>
      <c r="H250" s="407"/>
      <c r="I250" s="407" t="s">
        <v>1537</v>
      </c>
      <c r="J250" s="527" t="s">
        <v>1537</v>
      </c>
      <c r="K250" s="527" t="s">
        <v>5</v>
      </c>
      <c r="L250" s="527"/>
      <c r="M250" s="482">
        <f>_xlfn.IFNA(VLOOKUP($E250,Table26[],2,FALSE),"")</f>
        <v>0</v>
      </c>
      <c r="N250" s="761">
        <f>_xlfn.IFNA(VLOOKUP($E250,Table26[],3,FALSE),"")</f>
        <v>0</v>
      </c>
      <c r="O250" s="761">
        <f>_xlfn.IFNA(VLOOKUP($E250,Table26[],4,FALSE),"")</f>
        <v>0</v>
      </c>
      <c r="P250" s="761">
        <f>_xlfn.IFNA(VLOOKUP($E250,Table26[],5,FALSE),"")</f>
        <v>0</v>
      </c>
      <c r="Q250" s="762">
        <f>_xlfn.IFNA(VLOOKUP($E250,Table26[],6,FALSE),"")</f>
        <v>0</v>
      </c>
      <c r="R250" s="448"/>
      <c r="S250" s="137"/>
    </row>
    <row r="251" spans="1:19" ht="70.95" customHeight="1" thickBot="1" x14ac:dyDescent="0.3">
      <c r="A251" s="148"/>
      <c r="B251" s="849"/>
      <c r="C251" s="437">
        <v>227</v>
      </c>
      <c r="D251" s="414">
        <v>3</v>
      </c>
      <c r="E251" s="515" t="s">
        <v>890</v>
      </c>
      <c r="F251" s="408" t="str">
        <f>_xlfn.IFNA(IF(VLOOKUP(E251,Languages!$A:$D,1,TRUE)=E251,VLOOKUP(E251,Languages!$A:$D,Summary!$C$7,TRUE),NA()),"")</f>
        <v>RESPONSE-osion toimintaa suorittaville työntekijöille on määritelty vastuut, velvoitteet ja valtuutukset tehtäviensä suorittamista varten.</v>
      </c>
      <c r="G251" s="483" t="s">
        <v>1537</v>
      </c>
      <c r="H251" s="407"/>
      <c r="I251" s="407" t="s">
        <v>1537</v>
      </c>
      <c r="J251" s="527" t="s">
        <v>1537</v>
      </c>
      <c r="K251" s="527" t="s">
        <v>5</v>
      </c>
      <c r="L251" s="527"/>
      <c r="M251" s="482">
        <f>_xlfn.IFNA(VLOOKUP($E251,Table26[],2,FALSE),"")</f>
        <v>0</v>
      </c>
      <c r="N251" s="761">
        <f>_xlfn.IFNA(VLOOKUP($E251,Table26[],3,FALSE),"")</f>
        <v>0</v>
      </c>
      <c r="O251" s="761">
        <f>_xlfn.IFNA(VLOOKUP($E251,Table26[],4,FALSE),"")</f>
        <v>0</v>
      </c>
      <c r="P251" s="761">
        <f>_xlfn.IFNA(VLOOKUP($E251,Table26[],5,FALSE),"")</f>
        <v>0</v>
      </c>
      <c r="Q251" s="762">
        <f>_xlfn.IFNA(VLOOKUP($E251,Table26[],6,FALSE),"")</f>
        <v>0</v>
      </c>
      <c r="R251" s="448"/>
      <c r="S251" s="137"/>
    </row>
    <row r="252" spans="1:19" ht="70.95" customHeight="1" thickBot="1" x14ac:dyDescent="0.3">
      <c r="A252" s="148"/>
      <c r="B252" s="849"/>
      <c r="C252" s="437">
        <v>228</v>
      </c>
      <c r="D252" s="414">
        <v>3</v>
      </c>
      <c r="E252" s="515" t="s">
        <v>891</v>
      </c>
      <c r="F252" s="408" t="str">
        <f>_xlfn.IFNA(IF(VLOOKUP(E252,Languages!$A:$D,1,TRUE)=E252,VLOOKUP(E252,Languages!$A:$D,Summary!$C$7,TRUE),NA()),"")</f>
        <v>RESPONSE-osion toimintaa suorittavilla työntekijöillä on riittävät tiedot ja taidot tehtäviensä suorittamiseen.</v>
      </c>
      <c r="G252" s="483" t="s">
        <v>1537</v>
      </c>
      <c r="H252" s="407"/>
      <c r="I252" s="407" t="s">
        <v>1537</v>
      </c>
      <c r="J252" s="527" t="s">
        <v>1537</v>
      </c>
      <c r="K252" s="527" t="s">
        <v>5</v>
      </c>
      <c r="L252" s="527"/>
      <c r="M252" s="482">
        <f>_xlfn.IFNA(VLOOKUP($E252,Table26[],2,FALSE),"")</f>
        <v>0</v>
      </c>
      <c r="N252" s="761">
        <f>_xlfn.IFNA(VLOOKUP($E252,Table26[],3,FALSE),"")</f>
        <v>0</v>
      </c>
      <c r="O252" s="761">
        <f>_xlfn.IFNA(VLOOKUP($E252,Table26[],4,FALSE),"")</f>
        <v>0</v>
      </c>
      <c r="P252" s="761">
        <f>_xlfn.IFNA(VLOOKUP($E252,Table26[],5,FALSE),"")</f>
        <v>0</v>
      </c>
      <c r="Q252" s="762">
        <f>_xlfn.IFNA(VLOOKUP($E252,Table26[],6,FALSE),"")</f>
        <v>0</v>
      </c>
      <c r="R252" s="448"/>
      <c r="S252" s="137"/>
    </row>
    <row r="253" spans="1:19" ht="70.95" customHeight="1" thickBot="1" x14ac:dyDescent="0.3">
      <c r="A253" s="148"/>
      <c r="B253" s="849"/>
      <c r="C253" s="437">
        <v>229</v>
      </c>
      <c r="D253" s="414">
        <v>3</v>
      </c>
      <c r="E253" s="515" t="s">
        <v>892</v>
      </c>
      <c r="F253" s="408" t="str">
        <f>_xlfn.IFNA(IF(VLOOKUP(E253,Languages!$A:$D,1,TRUE)=E253,VLOOKUP(E253,Languages!$A:$D,Summary!$C$7,TRUE),NA()),"")</f>
        <v>RESPONSE-osion toiminnan vaikuttavuutta arvioidaan ja seurataan.</v>
      </c>
      <c r="G253" s="483" t="s">
        <v>1537</v>
      </c>
      <c r="H253" s="407"/>
      <c r="I253" s="407" t="s">
        <v>1537</v>
      </c>
      <c r="J253" s="527" t="s">
        <v>1537</v>
      </c>
      <c r="K253" s="527" t="s">
        <v>5</v>
      </c>
      <c r="L253" s="527"/>
      <c r="M253" s="482">
        <f>_xlfn.IFNA(VLOOKUP($E253,Table26[],2,FALSE),"")</f>
        <v>0</v>
      </c>
      <c r="N253" s="761">
        <f>_xlfn.IFNA(VLOOKUP($E253,Table26[],3,FALSE),"")</f>
        <v>0</v>
      </c>
      <c r="O253" s="761">
        <f>_xlfn.IFNA(VLOOKUP($E253,Table26[],4,FALSE),"")</f>
        <v>0</v>
      </c>
      <c r="P253" s="761">
        <f>_xlfn.IFNA(VLOOKUP($E253,Table26[],5,FALSE),"")</f>
        <v>0</v>
      </c>
      <c r="Q253" s="762">
        <f>_xlfn.IFNA(VLOOKUP($E253,Table26[],6,FALSE),"")</f>
        <v>0</v>
      </c>
      <c r="R253" s="448"/>
      <c r="S253" s="137"/>
    </row>
    <row r="254" spans="1:19" ht="70.95" customHeight="1" thickBot="1" x14ac:dyDescent="0.3">
      <c r="A254" s="148"/>
      <c r="B254" s="849"/>
      <c r="C254" s="437">
        <v>230</v>
      </c>
      <c r="D254" s="414">
        <v>1</v>
      </c>
      <c r="E254" s="515" t="s">
        <v>8</v>
      </c>
      <c r="F254" s="408" t="str">
        <f>_xlfn.IFNA(IF(VLOOKUP(E254,Languages!$A:$D,1,TRUE)=E254,VLOOKUP(E254,Languages!$A:$D,Summary!$C$7,TRUE),NA()),"")</f>
        <v>Organisaation kyberriskienhallintaa ohjaa suunnitelma (esimerkiksi strategia tai vastaava johtotason politiikka). Tasolla 1 sen kehittämisen ja ylläpidon ei tarvitse olla systemaattista ja säännöllistä.</v>
      </c>
      <c r="G254" s="539">
        <v>17</v>
      </c>
      <c r="H254" s="407" t="s">
        <v>3247</v>
      </c>
      <c r="I254" s="407" t="s">
        <v>3158</v>
      </c>
      <c r="J254" s="527" t="s">
        <v>1537</v>
      </c>
      <c r="K254" s="527" t="s">
        <v>5</v>
      </c>
      <c r="L254" s="527"/>
      <c r="M254" s="482">
        <f>_xlfn.IFNA(VLOOKUP($E254,Table26[],2,FALSE),"")</f>
        <v>0</v>
      </c>
      <c r="N254" s="761">
        <f>_xlfn.IFNA(VLOOKUP($E254,Table26[],3,FALSE),"")</f>
        <v>0</v>
      </c>
      <c r="O254" s="761">
        <f>_xlfn.IFNA(VLOOKUP($E254,Table26[],4,FALSE),"")</f>
        <v>0</v>
      </c>
      <c r="P254" s="761">
        <f>_xlfn.IFNA(VLOOKUP($E254,Table26[],5,FALSE),"")</f>
        <v>0</v>
      </c>
      <c r="Q254" s="762">
        <f>_xlfn.IFNA(VLOOKUP($E254,Table26[],6,FALSE),"")</f>
        <v>0</v>
      </c>
      <c r="R254" s="448"/>
      <c r="S254" s="137"/>
    </row>
    <row r="255" spans="1:19" ht="70.95" customHeight="1" thickBot="1" x14ac:dyDescent="0.3">
      <c r="A255" s="148"/>
      <c r="B255" s="849"/>
      <c r="C255" s="437">
        <v>231</v>
      </c>
      <c r="D255" s="414">
        <v>2</v>
      </c>
      <c r="E255" s="515" t="s">
        <v>9</v>
      </c>
      <c r="F255" s="408" t="str">
        <f>_xlfn.IFNA(IF(VLOOKUP(E255,Languages!$A:$D,1,TRUE)=E255,VLOOKUP(E255,Languages!$A:$D,Summary!$C$7,TRUE),NA()),"")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G255" s="539">
        <v>17</v>
      </c>
      <c r="H255" s="407" t="s">
        <v>3247</v>
      </c>
      <c r="I255" s="407" t="s">
        <v>3158</v>
      </c>
      <c r="J255" s="527" t="s">
        <v>1537</v>
      </c>
      <c r="K255" s="527" t="s">
        <v>5</v>
      </c>
      <c r="L255" s="527"/>
      <c r="M255" s="482">
        <f>_xlfn.IFNA(VLOOKUP($E255,Table26[],2,FALSE),"")</f>
        <v>0</v>
      </c>
      <c r="N255" s="761">
        <f>_xlfn.IFNA(VLOOKUP($E255,Table26[],3,FALSE),"")</f>
        <v>0</v>
      </c>
      <c r="O255" s="761">
        <f>_xlfn.IFNA(VLOOKUP($E255,Table26[],4,FALSE),"")</f>
        <v>0</v>
      </c>
      <c r="P255" s="761">
        <f>_xlfn.IFNA(VLOOKUP($E255,Table26[],5,FALSE),"")</f>
        <v>0</v>
      </c>
      <c r="Q255" s="762">
        <f>_xlfn.IFNA(VLOOKUP($E255,Table26[],6,FALSE),"")</f>
        <v>0</v>
      </c>
      <c r="R255" s="448"/>
      <c r="S255" s="137"/>
    </row>
    <row r="256" spans="1:19" ht="70.95" customHeight="1" thickBot="1" x14ac:dyDescent="0.3">
      <c r="A256" s="148"/>
      <c r="B256" s="849"/>
      <c r="C256" s="437">
        <v>232</v>
      </c>
      <c r="D256" s="414">
        <v>2</v>
      </c>
      <c r="E256" s="515" t="s">
        <v>10</v>
      </c>
      <c r="F256" s="408" t="str">
        <f>_xlfn.IFNA(IF(VLOOKUP(E256,Languages!$A:$D,1,TRUE)=E256,VLOOKUP(E256,Languages!$A:$D,Summary!$C$7,TRUE),NA()),"")</f>
        <v>Kyberriskienhallintaohjelma on määritelty ja sitä ylläpidetään. Se määrittää kyberriskienhallintatoimet, jotka perustuvat organisaation kyberriskienhallintastrategiaan / toimintasuunnitelmaan.</v>
      </c>
      <c r="G256" s="539">
        <v>17</v>
      </c>
      <c r="H256" s="407" t="s">
        <v>3247</v>
      </c>
      <c r="I256" s="407" t="s">
        <v>3158</v>
      </c>
      <c r="J256" s="527" t="s">
        <v>1537</v>
      </c>
      <c r="K256" s="527" t="s">
        <v>5</v>
      </c>
      <c r="L256" s="527"/>
      <c r="M256" s="482">
        <f>_xlfn.IFNA(VLOOKUP($E256,Table26[],2,FALSE),"")</f>
        <v>0</v>
      </c>
      <c r="N256" s="761">
        <f>_xlfn.IFNA(VLOOKUP($E256,Table26[],3,FALSE),"")</f>
        <v>0</v>
      </c>
      <c r="O256" s="761">
        <f>_xlfn.IFNA(VLOOKUP($E256,Table26[],4,FALSE),"")</f>
        <v>0</v>
      </c>
      <c r="P256" s="761">
        <f>_xlfn.IFNA(VLOOKUP($E256,Table26[],5,FALSE),"")</f>
        <v>0</v>
      </c>
      <c r="Q256" s="762">
        <f>_xlfn.IFNA(VLOOKUP($E256,Table26[],6,FALSE),"")</f>
        <v>0</v>
      </c>
      <c r="R256" s="448"/>
      <c r="S256" s="137"/>
    </row>
    <row r="257" spans="1:19" ht="70.95" customHeight="1" thickBot="1" x14ac:dyDescent="0.3">
      <c r="A257" s="148"/>
      <c r="B257" s="849"/>
      <c r="C257" s="437">
        <v>233</v>
      </c>
      <c r="D257" s="414">
        <v>2</v>
      </c>
      <c r="E257" s="515" t="s">
        <v>12</v>
      </c>
      <c r="F257" s="408" t="str">
        <f>_xlfn.IFNA(IF(VLOOKUP(E257,Languages!$A:$D,1,TRUE)=E257,VLOOKUP(E257,Languages!$A:$D,Summary!$C$7,TRUE),NA()),"")</f>
        <v>Kyberriskienhallinnan toimenpiteistä jaetaan tietoa soveltuville sidosryhmille.</v>
      </c>
      <c r="G257" s="483" t="s">
        <v>1537</v>
      </c>
      <c r="H257" s="407"/>
      <c r="I257" s="407" t="s">
        <v>1537</v>
      </c>
      <c r="J257" s="527" t="s">
        <v>3869</v>
      </c>
      <c r="K257" s="527" t="s">
        <v>3951</v>
      </c>
      <c r="L257" s="527" t="e">
        <f>AVERAGE(Import_KOKU!E44,Import_KOKU!E46,Import_KOKU!E103)</f>
        <v>#DIV/0!</v>
      </c>
      <c r="M257" s="482">
        <f>_xlfn.IFNA(VLOOKUP($E257,Table26[],2,FALSE),"")</f>
        <v>0</v>
      </c>
      <c r="N257" s="761">
        <f>_xlfn.IFNA(VLOOKUP($E257,Table26[],3,FALSE),"")</f>
        <v>0</v>
      </c>
      <c r="O257" s="761">
        <f>_xlfn.IFNA(VLOOKUP($E257,Table26[],4,FALSE),"")</f>
        <v>0</v>
      </c>
      <c r="P257" s="761">
        <f>_xlfn.IFNA(VLOOKUP($E257,Table26[],5,FALSE),"")</f>
        <v>0</v>
      </c>
      <c r="Q257" s="762">
        <f>_xlfn.IFNA(VLOOKUP($E257,Table26[],6,FALSE),"")</f>
        <v>0</v>
      </c>
      <c r="R257" s="448"/>
      <c r="S257" s="137"/>
    </row>
    <row r="258" spans="1:19" ht="70.95" customHeight="1" thickBot="1" x14ac:dyDescent="0.3">
      <c r="A258" s="148"/>
      <c r="B258" s="849"/>
      <c r="C258" s="437">
        <v>234</v>
      </c>
      <c r="D258" s="414">
        <v>2</v>
      </c>
      <c r="E258" s="515" t="s">
        <v>14</v>
      </c>
      <c r="F258" s="408" t="str">
        <f>_xlfn.IFNA(IF(VLOOKUP(E258,Languages!$A:$D,1,TRUE)=E258,VLOOKUP(E258,Languages!$A:$D,Summary!$C$7,TRUE),NA()),"")</f>
        <v>Kyberriskienhallintaa varten on määritetty hallintamalli (ref. "governance"), jota ylläpidetään säännöllisesti. Hallintamalliin kuuluvat mm. riskienhallinnan vastuut, velvollisuudet ja päätöksentekorakenteet.</v>
      </c>
      <c r="G258" s="540">
        <v>18</v>
      </c>
      <c r="H258" s="407" t="s">
        <v>3265</v>
      </c>
      <c r="I258" s="407" t="s">
        <v>3159</v>
      </c>
      <c r="J258" s="527" t="s">
        <v>3870</v>
      </c>
      <c r="K258" s="527" t="s">
        <v>3952</v>
      </c>
      <c r="L258" s="527" t="e">
        <f>AVERAGE(Import_KOKU!E42,Import_KOKU!E50,Import_KOKU!E103)</f>
        <v>#DIV/0!</v>
      </c>
      <c r="M258" s="482">
        <f>_xlfn.IFNA(VLOOKUP($E258,Table26[],2,FALSE),"")</f>
        <v>0</v>
      </c>
      <c r="N258" s="761">
        <f>_xlfn.IFNA(VLOOKUP($E258,Table26[],3,FALSE),"")</f>
        <v>0</v>
      </c>
      <c r="O258" s="761">
        <f>_xlfn.IFNA(VLOOKUP($E258,Table26[],4,FALSE),"")</f>
        <v>0</v>
      </c>
      <c r="P258" s="761">
        <f>_xlfn.IFNA(VLOOKUP($E258,Table26[],5,FALSE),"")</f>
        <v>0</v>
      </c>
      <c r="Q258" s="762">
        <f>_xlfn.IFNA(VLOOKUP($E258,Table26[],6,FALSE),"")</f>
        <v>0</v>
      </c>
      <c r="R258" s="448"/>
      <c r="S258" s="137"/>
    </row>
    <row r="259" spans="1:19" ht="70.95" customHeight="1" thickBot="1" x14ac:dyDescent="0.3">
      <c r="A259" s="148"/>
      <c r="B259" s="849"/>
      <c r="C259" s="437">
        <v>235</v>
      </c>
      <c r="D259" s="414">
        <v>2</v>
      </c>
      <c r="E259" s="515" t="s">
        <v>16</v>
      </c>
      <c r="F259" s="408" t="str">
        <f>_xlfn.IFNA(IF(VLOOKUP(E259,Languages!$A:$D,1,TRUE)=E259,VLOOKUP(E259,Languages!$A:$D,Summary!$C$7,TRUE),NA()),"")</f>
        <v xml:space="preserve">Organisaation johto tukee aktiivisesti ja näkyvästi organisaation kyberriskienhallintaohjelmaa . </v>
      </c>
      <c r="G259" s="540">
        <v>18</v>
      </c>
      <c r="H259" s="407" t="s">
        <v>3265</v>
      </c>
      <c r="I259" s="407" t="s">
        <v>3159</v>
      </c>
      <c r="J259" s="527" t="s">
        <v>1537</v>
      </c>
      <c r="K259" s="527" t="s">
        <v>5</v>
      </c>
      <c r="L259" s="527"/>
      <c r="M259" s="482">
        <f>_xlfn.IFNA(VLOOKUP($E259,Table26[],2,FALSE),"")</f>
        <v>0</v>
      </c>
      <c r="N259" s="761">
        <f>_xlfn.IFNA(VLOOKUP($E259,Table26[],3,FALSE),"")</f>
        <v>0</v>
      </c>
      <c r="O259" s="761">
        <f>_xlfn.IFNA(VLOOKUP($E259,Table26[],4,FALSE),"")</f>
        <v>0</v>
      </c>
      <c r="P259" s="761">
        <f>_xlfn.IFNA(VLOOKUP($E259,Table26[],5,FALSE),"")</f>
        <v>0</v>
      </c>
      <c r="Q259" s="762">
        <f>_xlfn.IFNA(VLOOKUP($E259,Table26[],6,FALSE),"")</f>
        <v>0</v>
      </c>
      <c r="R259" s="448"/>
      <c r="S259" s="137"/>
    </row>
    <row r="260" spans="1:19" ht="70.95" customHeight="1" thickBot="1" x14ac:dyDescent="0.3">
      <c r="A260" s="148"/>
      <c r="B260" s="849"/>
      <c r="C260" s="437">
        <v>236</v>
      </c>
      <c r="D260" s="414">
        <v>3</v>
      </c>
      <c r="E260" s="515" t="s">
        <v>18</v>
      </c>
      <c r="F260" s="408" t="str">
        <f>_xlfn.IFNA(IF(VLOOKUP(E260,Languages!$A:$D,1,TRUE)=E260,VLOOKUP(E260,Languages!$A:$D,Summary!$C$7,TRUE),NA()),"")</f>
        <v>Organisaation kyberriskienhallinnan ohjelma on linjassa organisaation toiminta-ajatuksen (missio) ja tavoitteiden kanssa.</v>
      </c>
      <c r="G260" s="539">
        <v>17</v>
      </c>
      <c r="H260" s="407" t="s">
        <v>3247</v>
      </c>
      <c r="I260" s="407" t="s">
        <v>3158</v>
      </c>
      <c r="J260" s="527" t="s">
        <v>3871</v>
      </c>
      <c r="K260" s="527" t="s">
        <v>3953</v>
      </c>
      <c r="L260" s="527">
        <f>_xlfn.IFNA(VLOOKUP(J260,Import_KOKU!B:E,4,FALSE),"puuttuu")</f>
        <v>0</v>
      </c>
      <c r="M260" s="482">
        <f>_xlfn.IFNA(VLOOKUP($E260,Table26[],2,FALSE),"")</f>
        <v>0</v>
      </c>
      <c r="N260" s="761">
        <f>_xlfn.IFNA(VLOOKUP($E260,Table26[],3,FALSE),"")</f>
        <v>0</v>
      </c>
      <c r="O260" s="761">
        <f>_xlfn.IFNA(VLOOKUP($E260,Table26[],4,FALSE),"")</f>
        <v>0</v>
      </c>
      <c r="P260" s="761">
        <f>_xlfn.IFNA(VLOOKUP($E260,Table26[],5,FALSE),"")</f>
        <v>0</v>
      </c>
      <c r="Q260" s="762">
        <f>_xlfn.IFNA(VLOOKUP($E260,Table26[],6,FALSE),"")</f>
        <v>0</v>
      </c>
      <c r="R260" s="448"/>
      <c r="S260" s="137"/>
    </row>
    <row r="261" spans="1:19" ht="70.95" customHeight="1" thickBot="1" x14ac:dyDescent="0.3">
      <c r="A261" s="148"/>
      <c r="B261" s="849"/>
      <c r="C261" s="437">
        <v>237</v>
      </c>
      <c r="D261" s="414">
        <v>3</v>
      </c>
      <c r="E261" s="515" t="s">
        <v>20</v>
      </c>
      <c r="F261" s="408" t="str">
        <f>_xlfn.IFNA(IF(VLOOKUP(E261,Languages!$A:$D,1,TRUE)=E261,VLOOKUP(E261,Languages!$A:$D,Summary!$C$7,TRUE),NA()),"")</f>
        <v>Kyberriskienhallintaohjelma on yhteensovitettu koko organisaation laajuisen riskienhallintaohjelman kanssa.</v>
      </c>
      <c r="G261" s="539">
        <v>17</v>
      </c>
      <c r="H261" s="407" t="s">
        <v>3247</v>
      </c>
      <c r="I261" s="407" t="s">
        <v>3158</v>
      </c>
      <c r="J261" s="527" t="s">
        <v>1537</v>
      </c>
      <c r="K261" s="527" t="s">
        <v>5</v>
      </c>
      <c r="L261" s="527"/>
      <c r="M261" s="482">
        <f>_xlfn.IFNA(VLOOKUP($E261,Table26[],2,FALSE),"")</f>
        <v>0</v>
      </c>
      <c r="N261" s="761">
        <f>_xlfn.IFNA(VLOOKUP($E261,Table26[],3,FALSE),"")</f>
        <v>0</v>
      </c>
      <c r="O261" s="761">
        <f>_xlfn.IFNA(VLOOKUP($E261,Table26[],4,FALSE),"")</f>
        <v>0</v>
      </c>
      <c r="P261" s="761">
        <f>_xlfn.IFNA(VLOOKUP($E261,Table26[],5,FALSE),"")</f>
        <v>0</v>
      </c>
      <c r="Q261" s="762">
        <f>_xlfn.IFNA(VLOOKUP($E261,Table26[],6,FALSE),"")</f>
        <v>0</v>
      </c>
      <c r="R261" s="448"/>
      <c r="S261" s="137"/>
    </row>
    <row r="262" spans="1:19" ht="70.95" customHeight="1" thickBot="1" x14ac:dyDescent="0.3">
      <c r="A262" s="148"/>
      <c r="B262" s="849"/>
      <c r="C262" s="437">
        <v>238</v>
      </c>
      <c r="D262" s="414">
        <v>1</v>
      </c>
      <c r="E262" s="515" t="s">
        <v>25</v>
      </c>
      <c r="F262" s="408" t="str">
        <f>_xlfn.IFNA(IF(VLOOKUP(E262,Languages!$A:$D,1,TRUE)=E262,VLOOKUP(E262,Languages!$A:$D,Summary!$C$7,TRUE),NA()),"")</f>
        <v>Kyberriskejä tunnistetaan. Tasolla 1 tämän ei tarvitse olla systemaattista ja säännöllistä.</v>
      </c>
      <c r="G262" s="541">
        <v>19</v>
      </c>
      <c r="H262" s="407" t="s">
        <v>1170</v>
      </c>
      <c r="I262" s="407" t="s">
        <v>3160</v>
      </c>
      <c r="J262" s="527" t="s">
        <v>1537</v>
      </c>
      <c r="K262" s="527" t="s">
        <v>5</v>
      </c>
      <c r="L262" s="527"/>
      <c r="M262" s="482">
        <f>_xlfn.IFNA(VLOOKUP($E262,Table26[],2,FALSE),"")</f>
        <v>0</v>
      </c>
      <c r="N262" s="761">
        <f>_xlfn.IFNA(VLOOKUP($E262,Table26[],3,FALSE),"")</f>
        <v>0</v>
      </c>
      <c r="O262" s="761">
        <f>_xlfn.IFNA(VLOOKUP($E262,Table26[],4,FALSE),"")</f>
        <v>0</v>
      </c>
      <c r="P262" s="761">
        <f>_xlfn.IFNA(VLOOKUP($E262,Table26[],5,FALSE),"")</f>
        <v>0</v>
      </c>
      <c r="Q262" s="762">
        <f>_xlfn.IFNA(VLOOKUP($E262,Table26[],6,FALSE),"")</f>
        <v>0</v>
      </c>
      <c r="R262" s="448"/>
      <c r="S262" s="137"/>
    </row>
    <row r="263" spans="1:19" ht="70.95" customHeight="1" thickBot="1" x14ac:dyDescent="0.3">
      <c r="A263" s="148"/>
      <c r="B263" s="849"/>
      <c r="C263" s="437">
        <v>239</v>
      </c>
      <c r="D263" s="414">
        <v>2</v>
      </c>
      <c r="E263" s="515" t="s">
        <v>27</v>
      </c>
      <c r="F263" s="408" t="str">
        <f>_xlfn.IFNA(IF(VLOOKUP(E263,Languages!$A:$D,1,TRUE)=E263,VLOOKUP(E263,Languages!$A:$D,Summary!$C$7,TRUE),NA()),"")</f>
        <v>Kyberriskien tunnistamiseen käytetään määriteltyjä menetelmiä.</v>
      </c>
      <c r="G263" s="541">
        <v>19</v>
      </c>
      <c r="H263" s="407" t="s">
        <v>1170</v>
      </c>
      <c r="I263" s="407" t="s">
        <v>3160</v>
      </c>
      <c r="J263" s="527" t="s">
        <v>1537</v>
      </c>
      <c r="K263" s="527" t="s">
        <v>5</v>
      </c>
      <c r="L263" s="527"/>
      <c r="M263" s="482">
        <f>_xlfn.IFNA(VLOOKUP($E263,Table26[],2,FALSE),"")</f>
        <v>0</v>
      </c>
      <c r="N263" s="761">
        <f>_xlfn.IFNA(VLOOKUP($E263,Table26[],3,FALSE),"")</f>
        <v>0</v>
      </c>
      <c r="O263" s="761">
        <f>_xlfn.IFNA(VLOOKUP($E263,Table26[],4,FALSE),"")</f>
        <v>0</v>
      </c>
      <c r="P263" s="761">
        <f>_xlfn.IFNA(VLOOKUP($E263,Table26[],5,FALSE),"")</f>
        <v>0</v>
      </c>
      <c r="Q263" s="762">
        <f>_xlfn.IFNA(VLOOKUP($E263,Table26[],6,FALSE),"")</f>
        <v>0</v>
      </c>
      <c r="R263" s="448"/>
      <c r="S263" s="137"/>
    </row>
    <row r="264" spans="1:19" ht="70.95" customHeight="1" thickBot="1" x14ac:dyDescent="0.3">
      <c r="A264" s="148"/>
      <c r="B264" s="849"/>
      <c r="C264" s="437">
        <v>240</v>
      </c>
      <c r="D264" s="414">
        <v>2</v>
      </c>
      <c r="E264" s="515" t="s">
        <v>29</v>
      </c>
      <c r="F264" s="408" t="str">
        <f>_xlfn.IFNA(IF(VLOOKUP(E264,Languages!$A:$D,1,TRUE)=E264,VLOOKUP(E264,Languages!$A:$D,Summary!$C$7,TRUE),NA()),"")</f>
        <v xml:space="preserve">Kyberriskien tunnistamiseen osallistuu soveltuvilta osin sidosryhmiä operatiivisista ja liiketoimintayksiköistä. </v>
      </c>
      <c r="G264" s="541">
        <v>19</v>
      </c>
      <c r="H264" s="407" t="s">
        <v>1170</v>
      </c>
      <c r="I264" s="407" t="s">
        <v>3160</v>
      </c>
      <c r="J264" s="527" t="s">
        <v>1537</v>
      </c>
      <c r="K264" s="527" t="s">
        <v>5</v>
      </c>
      <c r="L264" s="527"/>
      <c r="M264" s="482">
        <f>_xlfn.IFNA(VLOOKUP($E264,Table26[],2,FALSE),"")</f>
        <v>0</v>
      </c>
      <c r="N264" s="761">
        <f>_xlfn.IFNA(VLOOKUP($E264,Table26[],3,FALSE),"")</f>
        <v>0</v>
      </c>
      <c r="O264" s="761">
        <f>_xlfn.IFNA(VLOOKUP($E264,Table26[],4,FALSE),"")</f>
        <v>0</v>
      </c>
      <c r="P264" s="761">
        <f>_xlfn.IFNA(VLOOKUP($E264,Table26[],5,FALSE),"")</f>
        <v>0</v>
      </c>
      <c r="Q264" s="762">
        <f>_xlfn.IFNA(VLOOKUP($E264,Table26[],6,FALSE),"")</f>
        <v>0</v>
      </c>
      <c r="R264" s="448"/>
      <c r="S264" s="137"/>
    </row>
    <row r="265" spans="1:19" ht="70.95" customHeight="1" thickBot="1" x14ac:dyDescent="0.3">
      <c r="A265" s="148"/>
      <c r="B265" s="849"/>
      <c r="C265" s="437">
        <v>241</v>
      </c>
      <c r="D265" s="414">
        <v>2</v>
      </c>
      <c r="E265" s="515" t="s">
        <v>32</v>
      </c>
      <c r="F265" s="408" t="str">
        <f>_xlfn.IFNA(IF(VLOOKUP(E265,Languages!$A:$D,1,TRUE)=E265,VLOOKUP(E265,Languages!$A:$D,Summary!$C$7,TRUE),NA()),"")</f>
        <v>Tunnistetut kyberriskit jaetaan erillisiin kategorioihin, jotta riskejä voidaan hallita kategoriakohtaisesti (kategorioita voivat olla esimerkiksi tietovuodot, sisäiset virheet, ransomware tai OT-laitteiden kaappaus).</v>
      </c>
      <c r="G265" s="542">
        <v>20</v>
      </c>
      <c r="H265" s="407" t="s">
        <v>3248</v>
      </c>
      <c r="I265" s="407" t="s">
        <v>3161</v>
      </c>
      <c r="J265" s="527" t="s">
        <v>1537</v>
      </c>
      <c r="K265" s="527" t="s">
        <v>5</v>
      </c>
      <c r="L265" s="527"/>
      <c r="M265" s="482">
        <f>_xlfn.IFNA(VLOOKUP($E265,Table26[],2,FALSE),"")</f>
        <v>0</v>
      </c>
      <c r="N265" s="761">
        <f>_xlfn.IFNA(VLOOKUP($E265,Table26[],3,FALSE),"")</f>
        <v>0</v>
      </c>
      <c r="O265" s="761">
        <f>_xlfn.IFNA(VLOOKUP($E265,Table26[],4,FALSE),"")</f>
        <v>0</v>
      </c>
      <c r="P265" s="761">
        <f>_xlfn.IFNA(VLOOKUP($E265,Table26[],5,FALSE),"")</f>
        <v>0</v>
      </c>
      <c r="Q265" s="762">
        <f>_xlfn.IFNA(VLOOKUP($E265,Table26[],6,FALSE),"")</f>
        <v>0</v>
      </c>
      <c r="R265" s="448"/>
      <c r="S265" s="137"/>
    </row>
    <row r="266" spans="1:19" ht="70.95" customHeight="1" thickBot="1" x14ac:dyDescent="0.3">
      <c r="A266" s="148"/>
      <c r="B266" s="849"/>
      <c r="C266" s="437">
        <v>242</v>
      </c>
      <c r="D266" s="414">
        <v>2</v>
      </c>
      <c r="E266" s="515" t="s">
        <v>35</v>
      </c>
      <c r="F266" s="408" t="str">
        <f>_xlfn.IFNA(IF(VLOOKUP(E266,Languages!$A:$D,1,TRUE)=E266,VLOOKUP(E266,Languages!$A:$D,Summary!$C$7,TRUE),NA()),"")</f>
        <v>Kyberriskit ja kyberriskikategoriat dokumentoidaan riskirekisteriin (tai vastaavaan tietovarastoon).</v>
      </c>
      <c r="G266" s="542">
        <v>20</v>
      </c>
      <c r="H266" s="407" t="s">
        <v>3248</v>
      </c>
      <c r="I266" s="407" t="s">
        <v>3161</v>
      </c>
      <c r="J266" s="527" t="s">
        <v>1537</v>
      </c>
      <c r="K266" s="527" t="s">
        <v>5</v>
      </c>
      <c r="L266" s="527"/>
      <c r="M266" s="482">
        <f>_xlfn.IFNA(VLOOKUP($E266,Table26[],2,FALSE),"")</f>
        <v>0</v>
      </c>
      <c r="N266" s="761">
        <f>_xlfn.IFNA(VLOOKUP($E266,Table26[],3,FALSE),"")</f>
        <v>0</v>
      </c>
      <c r="O266" s="761">
        <f>_xlfn.IFNA(VLOOKUP($E266,Table26[],4,FALSE),"")</f>
        <v>0</v>
      </c>
      <c r="P266" s="761">
        <f>_xlfn.IFNA(VLOOKUP($E266,Table26[],5,FALSE),"")</f>
        <v>0</v>
      </c>
      <c r="Q266" s="762">
        <f>_xlfn.IFNA(VLOOKUP($E266,Table26[],6,FALSE),"")</f>
        <v>0</v>
      </c>
      <c r="R266" s="448"/>
      <c r="S266" s="137"/>
    </row>
    <row r="267" spans="1:19" ht="70.95" customHeight="1" thickBot="1" x14ac:dyDescent="0.3">
      <c r="A267" s="148"/>
      <c r="B267" s="849"/>
      <c r="C267" s="437">
        <v>243</v>
      </c>
      <c r="D267" s="414">
        <v>2</v>
      </c>
      <c r="E267" s="515" t="s">
        <v>847</v>
      </c>
      <c r="F267" s="408" t="str">
        <f>_xlfn.IFNA(IF(VLOOKUP(E267,Languages!$A:$D,1,TRUE)=E267,VLOOKUP(E267,Languages!$A:$D,Summary!$C$7,TRUE),NA()),"")</f>
        <v>Kyberriskeille ja kyberriskikategorioille on nimitetty omistajat.</v>
      </c>
      <c r="G267" s="542">
        <v>20</v>
      </c>
      <c r="H267" s="407" t="s">
        <v>3248</v>
      </c>
      <c r="I267" s="407" t="s">
        <v>3161</v>
      </c>
      <c r="J267" s="527" t="s">
        <v>1537</v>
      </c>
      <c r="K267" s="527" t="s">
        <v>5</v>
      </c>
      <c r="L267" s="527"/>
      <c r="M267" s="482">
        <f>_xlfn.IFNA(VLOOKUP($E267,Table26[],2,FALSE),"")</f>
        <v>0</v>
      </c>
      <c r="N267" s="761">
        <f>_xlfn.IFNA(VLOOKUP($E267,Table26[],3,FALSE),"")</f>
        <v>0</v>
      </c>
      <c r="O267" s="761">
        <f>_xlfn.IFNA(VLOOKUP($E267,Table26[],4,FALSE),"")</f>
        <v>0</v>
      </c>
      <c r="P267" s="761">
        <f>_xlfn.IFNA(VLOOKUP($E267,Table26[],5,FALSE),"")</f>
        <v>0</v>
      </c>
      <c r="Q267" s="762">
        <f>_xlfn.IFNA(VLOOKUP($E267,Table26[],6,FALSE),"")</f>
        <v>0</v>
      </c>
      <c r="R267" s="448"/>
      <c r="S267" s="137"/>
    </row>
    <row r="268" spans="1:19" ht="70.95" customHeight="1" thickBot="1" x14ac:dyDescent="0.3">
      <c r="A268" s="148"/>
      <c r="B268" s="849"/>
      <c r="C268" s="437">
        <v>244</v>
      </c>
      <c r="D268" s="414">
        <v>2</v>
      </c>
      <c r="E268" s="515" t="s">
        <v>848</v>
      </c>
      <c r="F268" s="408" t="str">
        <f>_xlfn.IFNA(IF(VLOOKUP(E268,Languages!$A:$D,1,TRUE)=E268,VLOOKUP(E268,Languages!$A:$D,Summary!$C$7,TRUE),NA()),"")</f>
        <v>Kyberriskien tunnistamista tehdään aika ajoin ja määriteltyjen tilanteiden, kuten järjestelmämuutosten tai ulkoisten kybertapahtumien yhteydessä.</v>
      </c>
      <c r="G268" s="541">
        <v>19</v>
      </c>
      <c r="H268" s="407" t="s">
        <v>1170</v>
      </c>
      <c r="I268" s="407" t="s">
        <v>3160</v>
      </c>
      <c r="J268" s="527" t="s">
        <v>3872</v>
      </c>
      <c r="K268" s="527" t="s">
        <v>3954</v>
      </c>
      <c r="L268" s="527">
        <f>_xlfn.IFNA(VLOOKUP(J268,Import_KOKU!B:E,4,FALSE),"puuttuu")</f>
        <v>0</v>
      </c>
      <c r="M268" s="482">
        <f>_xlfn.IFNA(VLOOKUP($E268,Table26[],2,FALSE),"")</f>
        <v>0</v>
      </c>
      <c r="N268" s="761">
        <f>_xlfn.IFNA(VLOOKUP($E268,Table26[],3,FALSE),"")</f>
        <v>0</v>
      </c>
      <c r="O268" s="761">
        <f>_xlfn.IFNA(VLOOKUP($E268,Table26[],4,FALSE),"")</f>
        <v>0</v>
      </c>
      <c r="P268" s="761">
        <f>_xlfn.IFNA(VLOOKUP($E268,Table26[],5,FALSE),"")</f>
        <v>0</v>
      </c>
      <c r="Q268" s="762">
        <f>_xlfn.IFNA(VLOOKUP($E268,Table26[],6,FALSE),"")</f>
        <v>0</v>
      </c>
      <c r="R268" s="448"/>
      <c r="S268" s="137"/>
    </row>
    <row r="269" spans="1:19" ht="70.95" customHeight="1" thickBot="1" x14ac:dyDescent="0.3">
      <c r="A269" s="148"/>
      <c r="B269" s="849"/>
      <c r="C269" s="437">
        <v>245</v>
      </c>
      <c r="D269" s="414">
        <v>3</v>
      </c>
      <c r="E269" s="515" t="s">
        <v>849</v>
      </c>
      <c r="F269" s="408" t="str">
        <f>_xlfn.IFNA(IF(VLOOKUP(E269,Languages!$A:$D,1,TRUE)=E269,VLOOKUP(E269,Languages!$A:$D,Summary!$C$7,TRUE),NA()),"")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G269" s="541">
        <v>19</v>
      </c>
      <c r="H269" s="407" t="s">
        <v>1170</v>
      </c>
      <c r="I269" s="407" t="s">
        <v>3160</v>
      </c>
      <c r="J269" s="527" t="s">
        <v>1537</v>
      </c>
      <c r="K269" s="527" t="s">
        <v>5</v>
      </c>
      <c r="L269" s="527"/>
      <c r="M269" s="482">
        <f>_xlfn.IFNA(VLOOKUP($E269,Table26[],2,FALSE),"")</f>
        <v>0</v>
      </c>
      <c r="N269" s="761">
        <f>_xlfn.IFNA(VLOOKUP($E269,Table26[],3,FALSE),"")</f>
        <v>0</v>
      </c>
      <c r="O269" s="761">
        <f>_xlfn.IFNA(VLOOKUP($E269,Table26[],4,FALSE),"")</f>
        <v>0</v>
      </c>
      <c r="P269" s="761">
        <f>_xlfn.IFNA(VLOOKUP($E269,Table26[],5,FALSE),"")</f>
        <v>0</v>
      </c>
      <c r="Q269" s="762">
        <f>_xlfn.IFNA(VLOOKUP($E269,Table26[],6,FALSE),"")</f>
        <v>0</v>
      </c>
      <c r="R269" s="448"/>
      <c r="S269" s="137"/>
    </row>
    <row r="270" spans="1:19" ht="70.95" customHeight="1" thickBot="1" x14ac:dyDescent="0.3">
      <c r="A270" s="148"/>
      <c r="B270" s="849"/>
      <c r="C270" s="437">
        <v>246</v>
      </c>
      <c r="D270" s="414">
        <v>3</v>
      </c>
      <c r="E270" s="515" t="s">
        <v>850</v>
      </c>
      <c r="F270" s="408" t="str">
        <f>_xlfn.IFNA(IF(VLOOKUP(E270,Languages!$A:$D,1,TRUE)=E270,VLOOKUP(E270,Languages!$A:$D,Summary!$C$7,TRUE),NA()),"")</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G270" s="483" t="s">
        <v>3206</v>
      </c>
      <c r="H270" s="407" t="s">
        <v>3363</v>
      </c>
      <c r="I270" s="407" t="s">
        <v>3162</v>
      </c>
      <c r="J270" s="527" t="s">
        <v>1537</v>
      </c>
      <c r="K270" s="527" t="s">
        <v>5</v>
      </c>
      <c r="L270" s="527"/>
      <c r="M270" s="482">
        <f>_xlfn.IFNA(VLOOKUP($E270,Table26[],2,FALSE),"")</f>
        <v>0</v>
      </c>
      <c r="N270" s="761">
        <f>_xlfn.IFNA(VLOOKUP($E270,Table26[],3,FALSE),"")</f>
        <v>0</v>
      </c>
      <c r="O270" s="761">
        <f>_xlfn.IFNA(VLOOKUP($E270,Table26[],4,FALSE),"")</f>
        <v>0</v>
      </c>
      <c r="P270" s="761">
        <f>_xlfn.IFNA(VLOOKUP($E270,Table26[],5,FALSE),"")</f>
        <v>0</v>
      </c>
      <c r="Q270" s="762">
        <f>_xlfn.IFNA(VLOOKUP($E270,Table26[],6,FALSE),"")</f>
        <v>0</v>
      </c>
      <c r="R270" s="448"/>
      <c r="S270" s="137"/>
    </row>
    <row r="271" spans="1:19" ht="70.95" customHeight="1" thickBot="1" x14ac:dyDescent="0.3">
      <c r="A271" s="148"/>
      <c r="B271" s="849"/>
      <c r="C271" s="437">
        <v>247</v>
      </c>
      <c r="D271" s="414">
        <v>3</v>
      </c>
      <c r="E271" s="515" t="s">
        <v>851</v>
      </c>
      <c r="F271" s="408" t="str">
        <f>_xlfn.IFNA(IF(VLOOKUP(E271,Languages!$A:$D,1,TRUE)=E271,VLOOKUP(E271,Languages!$A:$D,Summary!$C$7,TRUE),NA()),"")</f>
        <v>Uhkatietoa uhkien hallinnan osiosta [kts. THREAT] käytetään uusien kyberriskien tunnistamiseen ja olemassa olevien kyberriskien päivittämiseen.</v>
      </c>
      <c r="G271" s="483" t="s">
        <v>3206</v>
      </c>
      <c r="H271" s="407" t="s">
        <v>3363</v>
      </c>
      <c r="I271" s="407" t="s">
        <v>3162</v>
      </c>
      <c r="J271" s="527" t="s">
        <v>1537</v>
      </c>
      <c r="K271" s="527" t="s">
        <v>5</v>
      </c>
      <c r="L271" s="527"/>
      <c r="M271" s="482">
        <f>_xlfn.IFNA(VLOOKUP($E271,Table26[],2,FALSE),"")</f>
        <v>0</v>
      </c>
      <c r="N271" s="761">
        <f>_xlfn.IFNA(VLOOKUP($E271,Table26[],3,FALSE),"")</f>
        <v>0</v>
      </c>
      <c r="O271" s="761">
        <f>_xlfn.IFNA(VLOOKUP($E271,Table26[],4,FALSE),"")</f>
        <v>0</v>
      </c>
      <c r="P271" s="761">
        <f>_xlfn.IFNA(VLOOKUP($E271,Table26[],5,FALSE),"")</f>
        <v>0</v>
      </c>
      <c r="Q271" s="762">
        <f>_xlfn.IFNA(VLOOKUP($E271,Table26[],6,FALSE),"")</f>
        <v>0</v>
      </c>
      <c r="R271" s="448"/>
      <c r="S271" s="137"/>
    </row>
    <row r="272" spans="1:19" ht="70.95" customHeight="1" thickBot="1" x14ac:dyDescent="0.3">
      <c r="A272" s="148"/>
      <c r="B272" s="849"/>
      <c r="C272" s="437">
        <v>248</v>
      </c>
      <c r="D272" s="414">
        <v>3</v>
      </c>
      <c r="E272" s="515" t="s">
        <v>852</v>
      </c>
      <c r="F272" s="408" t="str">
        <f>_xlfn.IFNA(IF(VLOOKUP(E272,Languages!$A:$D,1,TRUE)=E272,VLOOKUP(E272,Languages!$A:$D,Summary!$C$7,TRUE),NA()),"")</f>
        <v>Kumppaniverkoston riskienhallinnan osion toimenpiteistä [kts. THIRD-PARTIES] saatua tietoa käytetään uusien kyberriskien tunnistamiseen ja olemassa olevien kyberriskien päivittämiseen.</v>
      </c>
      <c r="G272" s="483" t="s">
        <v>3206</v>
      </c>
      <c r="H272" s="407" t="s">
        <v>3363</v>
      </c>
      <c r="I272" s="407" t="s">
        <v>3162</v>
      </c>
      <c r="J272" s="527" t="s">
        <v>1537</v>
      </c>
      <c r="K272" s="527" t="s">
        <v>5</v>
      </c>
      <c r="L272" s="527"/>
      <c r="M272" s="482">
        <f>_xlfn.IFNA(VLOOKUP($E272,Table26[],2,FALSE),"")</f>
        <v>0</v>
      </c>
      <c r="N272" s="761">
        <f>_xlfn.IFNA(VLOOKUP($E272,Table26[],3,FALSE),"")</f>
        <v>0</v>
      </c>
      <c r="O272" s="761">
        <f>_xlfn.IFNA(VLOOKUP($E272,Table26[],4,FALSE),"")</f>
        <v>0</v>
      </c>
      <c r="P272" s="761">
        <f>_xlfn.IFNA(VLOOKUP($E272,Table26[],5,FALSE),"")</f>
        <v>0</v>
      </c>
      <c r="Q272" s="762">
        <f>_xlfn.IFNA(VLOOKUP($E272,Table26[],6,FALSE),"")</f>
        <v>0</v>
      </c>
      <c r="R272" s="448"/>
      <c r="S272" s="137"/>
    </row>
    <row r="273" spans="1:19" ht="70.95" customHeight="1" thickBot="1" x14ac:dyDescent="0.3">
      <c r="A273" s="148"/>
      <c r="B273" s="849"/>
      <c r="C273" s="437">
        <v>249</v>
      </c>
      <c r="D273" s="414">
        <v>3</v>
      </c>
      <c r="E273" s="515" t="s">
        <v>853</v>
      </c>
      <c r="F273" s="408" t="str">
        <f>_xlfn.IFNA(IF(VLOOKUP(E273,Languages!$A:$D,1,TRUE)=E273,VLOOKUP(E273,Languages!$A:$D,Summary!$C$7,TRUE),NA()),"")</f>
        <v>Kyberarkkitehtuuri-osion [kts. ARCHITECTURE] toimilla tuotettua tietoa (kuten käsittelemättömät poikkeamat organisaation tavoitelemassa kyberarkkitehtuurissa) käytetään  uusien kyberriskien tunnistamiseen ja olemassa olevien kyberriskien päivittämiseen</v>
      </c>
      <c r="G273" s="483" t="s">
        <v>3206</v>
      </c>
      <c r="H273" s="407" t="s">
        <v>3363</v>
      </c>
      <c r="I273" s="407" t="s">
        <v>3162</v>
      </c>
      <c r="J273" s="527" t="s">
        <v>1537</v>
      </c>
      <c r="K273" s="527" t="s">
        <v>5</v>
      </c>
      <c r="L273" s="527"/>
      <c r="M273" s="482">
        <f>_xlfn.IFNA(VLOOKUP($E273,Table26[],2,FALSE),"")</f>
        <v>0</v>
      </c>
      <c r="N273" s="761">
        <f>_xlfn.IFNA(VLOOKUP($E273,Table26[],3,FALSE),"")</f>
        <v>0</v>
      </c>
      <c r="O273" s="761">
        <f>_xlfn.IFNA(VLOOKUP($E273,Table26[],4,FALSE),"")</f>
        <v>0</v>
      </c>
      <c r="P273" s="761">
        <f>_xlfn.IFNA(VLOOKUP($E273,Table26[],5,FALSE),"")</f>
        <v>0</v>
      </c>
      <c r="Q273" s="762">
        <f>_xlfn.IFNA(VLOOKUP($E273,Table26[],6,FALSE),"")</f>
        <v>0</v>
      </c>
      <c r="R273" s="448"/>
      <c r="S273" s="137"/>
    </row>
    <row r="274" spans="1:19" ht="70.95" customHeight="1" thickBot="1" x14ac:dyDescent="0.3">
      <c r="A274" s="148"/>
      <c r="B274" s="849"/>
      <c r="C274" s="437">
        <v>250</v>
      </c>
      <c r="D274" s="414">
        <v>3</v>
      </c>
      <c r="E274" s="515" t="s">
        <v>854</v>
      </c>
      <c r="F274" s="408" t="str">
        <f>_xlfn.IFNA(IF(VLOOKUP(E274,Languages!$A:$D,1,TRUE)=E274,VLOOKUP(E274,Languages!$A:$D,Summary!$C$7,TRUE),NA()),"")</f>
        <v>Kyberriskien tunnistamisessa huomioidaan riskit, jotka aiheutuvat kriittisestä infrastruktuurista tai keskinäisriippuvaisista organisaatioista tai kohdistuvat niihin.</v>
      </c>
      <c r="G274" s="541">
        <v>19</v>
      </c>
      <c r="H274" s="407" t="s">
        <v>1170</v>
      </c>
      <c r="I274" s="407" t="s">
        <v>3160</v>
      </c>
      <c r="J274" s="527" t="s">
        <v>3872</v>
      </c>
      <c r="K274" s="527" t="s">
        <v>3954</v>
      </c>
      <c r="L274" s="527">
        <f>_xlfn.IFNA(VLOOKUP(J274,Import_KOKU!B:E,4,FALSE),"puuttuu")</f>
        <v>0</v>
      </c>
      <c r="M274" s="482">
        <f>_xlfn.IFNA(VLOOKUP($E274,Table26[],2,FALSE),"")</f>
        <v>0</v>
      </c>
      <c r="N274" s="761">
        <f>_xlfn.IFNA(VLOOKUP($E274,Table26[],3,FALSE),"")</f>
        <v>0</v>
      </c>
      <c r="O274" s="761">
        <f>_xlfn.IFNA(VLOOKUP($E274,Table26[],4,FALSE),"")</f>
        <v>0</v>
      </c>
      <c r="P274" s="761">
        <f>_xlfn.IFNA(VLOOKUP($E274,Table26[],5,FALSE),"")</f>
        <v>0</v>
      </c>
      <c r="Q274" s="762">
        <f>_xlfn.IFNA(VLOOKUP($E274,Table26[],6,FALSE),"")</f>
        <v>0</v>
      </c>
      <c r="R274" s="448"/>
      <c r="S274" s="137"/>
    </row>
    <row r="275" spans="1:19" ht="70.95" customHeight="1" thickBot="1" x14ac:dyDescent="0.3">
      <c r="A275" s="148"/>
      <c r="B275" s="849"/>
      <c r="C275" s="437">
        <v>251</v>
      </c>
      <c r="D275" s="414">
        <v>1</v>
      </c>
      <c r="E275" s="515" t="s">
        <v>37</v>
      </c>
      <c r="F275" s="408" t="str">
        <f>_xlfn.IFNA(IF(VLOOKUP(E275,Languages!$A:$D,1,TRUE)=E275,VLOOKUP(E275,Languages!$A:$D,Summary!$C$7,TRUE),NA()),"")</f>
        <v>Kyberriskit priorisoidaan niiden arvioidun vaikutuksen perusteella. Tasolla 1 tämän ei tarvitse olla systemaattista ja säännöllistä.</v>
      </c>
      <c r="G275" s="533">
        <v>21</v>
      </c>
      <c r="H275" s="407" t="s">
        <v>3222</v>
      </c>
      <c r="I275" s="407" t="s">
        <v>3163</v>
      </c>
      <c r="J275" s="527" t="s">
        <v>1537</v>
      </c>
      <c r="K275" s="527" t="s">
        <v>5</v>
      </c>
      <c r="L275" s="527"/>
      <c r="M275" s="482">
        <f>_xlfn.IFNA(VLOOKUP($E275,Table26[],2,FALSE),"")</f>
        <v>0</v>
      </c>
      <c r="N275" s="761">
        <f>_xlfn.IFNA(VLOOKUP($E275,Table26[],3,FALSE),"")</f>
        <v>0</v>
      </c>
      <c r="O275" s="761">
        <f>_xlfn.IFNA(VLOOKUP($E275,Table26[],4,FALSE),"")</f>
        <v>0</v>
      </c>
      <c r="P275" s="761">
        <f>_xlfn.IFNA(VLOOKUP($E275,Table26[],5,FALSE),"")</f>
        <v>0</v>
      </c>
      <c r="Q275" s="762">
        <f>_xlfn.IFNA(VLOOKUP($E275,Table26[],6,FALSE),"")</f>
        <v>0</v>
      </c>
      <c r="R275" s="448"/>
      <c r="S275" s="137"/>
    </row>
    <row r="276" spans="1:19" ht="70.95" customHeight="1" thickBot="1" x14ac:dyDescent="0.3">
      <c r="A276" s="148"/>
      <c r="B276" s="849"/>
      <c r="C276" s="437">
        <v>252</v>
      </c>
      <c r="D276" s="414">
        <v>2</v>
      </c>
      <c r="E276" s="515" t="s">
        <v>39</v>
      </c>
      <c r="F276" s="408" t="str">
        <f>_xlfn.IFNA(IF(VLOOKUP(E276,Languages!$A:$D,1,TRUE)=E276,VLOOKUP(E276,Languages!$A:$D,Summary!$C$7,TRUE),NA()),"")</f>
        <v>Määriteltyjä kriteerejä käytetään kyberriskien priorisoinnissa (esimerkiksi vaikutus organisaatioon, yhteiskunnallinen vaikutus,  todennäköisyys, alttius, riskinsietokyky).</v>
      </c>
      <c r="G276" s="483" t="s">
        <v>3207</v>
      </c>
      <c r="H276" s="407" t="s">
        <v>3364</v>
      </c>
      <c r="I276" s="407" t="s">
        <v>3164</v>
      </c>
      <c r="J276" s="527" t="s">
        <v>1537</v>
      </c>
      <c r="K276" s="527" t="s">
        <v>5</v>
      </c>
      <c r="L276" s="527"/>
      <c r="M276" s="482">
        <f>_xlfn.IFNA(VLOOKUP($E276,Table26[],2,FALSE),"")</f>
        <v>0</v>
      </c>
      <c r="N276" s="761">
        <f>_xlfn.IFNA(VLOOKUP($E276,Table26[],3,FALSE),"")</f>
        <v>0</v>
      </c>
      <c r="O276" s="761">
        <f>_xlfn.IFNA(VLOOKUP($E276,Table26[],4,FALSE),"")</f>
        <v>0</v>
      </c>
      <c r="P276" s="761">
        <f>_xlfn.IFNA(VLOOKUP($E276,Table26[],5,FALSE),"")</f>
        <v>0</v>
      </c>
      <c r="Q276" s="762">
        <f>_xlfn.IFNA(VLOOKUP($E276,Table26[],6,FALSE),"")</f>
        <v>0</v>
      </c>
      <c r="R276" s="448"/>
      <c r="S276" s="137"/>
    </row>
    <row r="277" spans="1:19" ht="70.95" customHeight="1" thickBot="1" x14ac:dyDescent="0.3">
      <c r="A277" s="148"/>
      <c r="B277" s="849"/>
      <c r="C277" s="437">
        <v>253</v>
      </c>
      <c r="D277" s="414">
        <v>2</v>
      </c>
      <c r="E277" s="515" t="s">
        <v>42</v>
      </c>
      <c r="F277" s="408" t="str">
        <f>_xlfn.IFNA(IF(VLOOKUP(E277,Languages!$A:$D,1,TRUE)=E277,VLOOKUP(E277,Languages!$A:$D,Summary!$C$7,TRUE),NA()),"")</f>
        <v>Korkean prioriteetin kyberriskien vaikutusta (impact) arvioidaan noudattaen määriteltyjä menetelmiä (esimerkiksi vertaamalla toteutuneisiin tapauksiin tai kvantifioimalla riski).G228</v>
      </c>
      <c r="G277" s="483" t="s">
        <v>3208</v>
      </c>
      <c r="H277" s="407" t="s">
        <v>3365</v>
      </c>
      <c r="I277" s="407" t="s">
        <v>3165</v>
      </c>
      <c r="J277" s="527" t="s">
        <v>1537</v>
      </c>
      <c r="K277" s="527" t="s">
        <v>5</v>
      </c>
      <c r="L277" s="527"/>
      <c r="M277" s="482">
        <f>_xlfn.IFNA(VLOOKUP($E277,Table26[],2,FALSE),"")</f>
        <v>0</v>
      </c>
      <c r="N277" s="761">
        <f>_xlfn.IFNA(VLOOKUP($E277,Table26[],3,FALSE),"")</f>
        <v>0</v>
      </c>
      <c r="O277" s="761">
        <f>_xlfn.IFNA(VLOOKUP($E277,Table26[],4,FALSE),"")</f>
        <v>0</v>
      </c>
      <c r="P277" s="761">
        <f>_xlfn.IFNA(VLOOKUP($E277,Table26[],5,FALSE),"")</f>
        <v>0</v>
      </c>
      <c r="Q277" s="762">
        <f>_xlfn.IFNA(VLOOKUP($E277,Table26[],6,FALSE),"")</f>
        <v>0</v>
      </c>
      <c r="R277" s="448"/>
      <c r="S277" s="137"/>
    </row>
    <row r="278" spans="1:19" ht="70.95" customHeight="1" thickBot="1" x14ac:dyDescent="0.3">
      <c r="A278" s="148"/>
      <c r="B278" s="849"/>
      <c r="C278" s="437">
        <v>254</v>
      </c>
      <c r="D278" s="414">
        <v>2</v>
      </c>
      <c r="E278" s="515" t="s">
        <v>45</v>
      </c>
      <c r="F278" s="408" t="str">
        <f>_xlfn.IFNA(IF(VLOOKUP(E278,Languages!$A:$D,1,TRUE)=E278,VLOOKUP(E278,Languages!$A:$D,Summary!$C$7,TRUE),NA()),"")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G278" s="535">
        <v>23</v>
      </c>
      <c r="H278" s="407" t="s">
        <v>3224</v>
      </c>
      <c r="I278" s="407" t="s">
        <v>3166</v>
      </c>
      <c r="J278" s="527" t="s">
        <v>1537</v>
      </c>
      <c r="K278" s="527" t="s">
        <v>5</v>
      </c>
      <c r="L278" s="527"/>
      <c r="M278" s="482">
        <f>_xlfn.IFNA(VLOOKUP($E278,Table26[],2,FALSE),"")</f>
        <v>0</v>
      </c>
      <c r="N278" s="761">
        <f>_xlfn.IFNA(VLOOKUP($E278,Table26[],3,FALSE),"")</f>
        <v>0</v>
      </c>
      <c r="O278" s="761">
        <f>_xlfn.IFNA(VLOOKUP($E278,Table26[],4,FALSE),"")</f>
        <v>0</v>
      </c>
      <c r="P278" s="761">
        <f>_xlfn.IFNA(VLOOKUP($E278,Table26[],5,FALSE),"")</f>
        <v>0</v>
      </c>
      <c r="Q278" s="762">
        <f>_xlfn.IFNA(VLOOKUP($E278,Table26[],6,FALSE),"")</f>
        <v>0</v>
      </c>
      <c r="R278" s="448"/>
      <c r="S278" s="137"/>
    </row>
    <row r="279" spans="1:19" ht="70.95" customHeight="1" thickBot="1" x14ac:dyDescent="0.3">
      <c r="A279" s="148"/>
      <c r="B279" s="849"/>
      <c r="C279" s="437">
        <v>255</v>
      </c>
      <c r="D279" s="414">
        <v>2</v>
      </c>
      <c r="E279" s="516" t="s">
        <v>47</v>
      </c>
      <c r="F279" s="408" t="str">
        <f>_xlfn.IFNA(IF(VLOOKUP(E279,Languages!$A:$D,1,TRUE)=E279,VLOOKUP(E279,Languages!$A:$D,Summary!$C$7,TRUE),NA()),"")</f>
        <v>Organisaation sidosryhmät soveltuvista operatiivisen toiminnan ja liiketoiminnan yksiköistä osallistuvat korkeamman prioriteetin kyberriskien analysointiin.</v>
      </c>
      <c r="G279" s="535">
        <v>23</v>
      </c>
      <c r="H279" s="407" t="s">
        <v>3224</v>
      </c>
      <c r="I279" s="407" t="s">
        <v>3166</v>
      </c>
      <c r="J279" s="527" t="s">
        <v>3844</v>
      </c>
      <c r="K279" s="527" t="s">
        <v>3926</v>
      </c>
      <c r="L279" s="527">
        <f>_xlfn.IFNA(VLOOKUP(J279,Import_KOKU!B:E,4,FALSE),"puuttuu")</f>
        <v>0</v>
      </c>
      <c r="M279" s="482">
        <f>_xlfn.IFNA(VLOOKUP($E279,Table26[],2,FALSE),"")</f>
        <v>0</v>
      </c>
      <c r="N279" s="761">
        <f>_xlfn.IFNA(VLOOKUP($E279,Table26[],3,FALSE),"")</f>
        <v>0</v>
      </c>
      <c r="O279" s="761">
        <f>_xlfn.IFNA(VLOOKUP($E279,Table26[],4,FALSE),"")</f>
        <v>0</v>
      </c>
      <c r="P279" s="761">
        <f>_xlfn.IFNA(VLOOKUP($E279,Table26[],5,FALSE),"")</f>
        <v>0</v>
      </c>
      <c r="Q279" s="762">
        <f>_xlfn.IFNA(VLOOKUP($E279,Table26[],6,FALSE),"")</f>
        <v>0</v>
      </c>
      <c r="R279" s="448"/>
      <c r="S279" s="137"/>
    </row>
    <row r="280" spans="1:19" ht="70.95" customHeight="1" thickBot="1" x14ac:dyDescent="0.3">
      <c r="A280" s="148"/>
      <c r="B280" s="849"/>
      <c r="C280" s="437">
        <v>256</v>
      </c>
      <c r="D280" s="414">
        <v>2</v>
      </c>
      <c r="E280" s="516" t="s">
        <v>49</v>
      </c>
      <c r="F280" s="408" t="str">
        <f>_xlfn.IFNA(IF(VLOOKUP(E280,Languages!$A:$D,1,TRUE)=E280,VLOOKUP(E280,Languages!$A:$D,Summary!$C$7,TRUE),NA()),"")</f>
        <v xml:space="preserve">Kun kyberriskit eivät enää vaadi seurantaa tai toimenpiteitä, ne poistetaan riskirekisteristä tai muusta tallennuspaikasta, jota on käytetty riskin dokumentointiin ja hallintaan. </v>
      </c>
      <c r="G280" s="542">
        <v>20</v>
      </c>
      <c r="H280" s="407" t="s">
        <v>3248</v>
      </c>
      <c r="I280" s="407" t="s">
        <v>3161</v>
      </c>
      <c r="J280" s="527" t="s">
        <v>1537</v>
      </c>
      <c r="K280" s="527" t="s">
        <v>5</v>
      </c>
      <c r="L280" s="527"/>
      <c r="M280" s="482">
        <f>_xlfn.IFNA(VLOOKUP($E280,Table26[],2,FALSE),"")</f>
        <v>0</v>
      </c>
      <c r="N280" s="761">
        <f>_xlfn.IFNA(VLOOKUP($E280,Table26[],3,FALSE),"")</f>
        <v>0</v>
      </c>
      <c r="O280" s="761">
        <f>_xlfn.IFNA(VLOOKUP($E280,Table26[],4,FALSE),"")</f>
        <v>0</v>
      </c>
      <c r="P280" s="761">
        <f>_xlfn.IFNA(VLOOKUP($E280,Table26[],5,FALSE),"")</f>
        <v>0</v>
      </c>
      <c r="Q280" s="762">
        <f>_xlfn.IFNA(VLOOKUP($E280,Table26[],6,FALSE),"")</f>
        <v>0</v>
      </c>
      <c r="R280" s="448"/>
      <c r="S280" s="137"/>
    </row>
    <row r="281" spans="1:19" ht="70.95" customHeight="1" thickBot="1" x14ac:dyDescent="0.3">
      <c r="A281" s="148"/>
      <c r="B281" s="849"/>
      <c r="C281" s="437">
        <v>257</v>
      </c>
      <c r="D281" s="414">
        <v>3</v>
      </c>
      <c r="E281" s="516" t="s">
        <v>51</v>
      </c>
      <c r="F281" s="408" t="str">
        <f>_xlfn.IFNA(IF(VLOOKUP(E281,Languages!$A:$D,1,TRUE)=E281,VLOOKUP(E281,Languages!$A:$D,Summary!$C$7,TRUE),NA()),"")</f>
        <v xml:space="preserve">Kyberriskianalyysit päivitetään määräajoin ja määriteltyjen tilanteiden kuten järjestelmämuutosten tai ulkoisten tapahtumien yhteydessä.  </v>
      </c>
      <c r="G281" s="483" t="s">
        <v>1537</v>
      </c>
      <c r="H281" s="407"/>
      <c r="I281" s="407" t="s">
        <v>1537</v>
      </c>
      <c r="J281" s="527" t="s">
        <v>3873</v>
      </c>
      <c r="K281" s="527" t="s">
        <v>3955</v>
      </c>
      <c r="L281" s="527">
        <f>_xlfn.IFNA(VLOOKUP(J281,Import_KOKU!B:E,4,FALSE),"puuttuu")</f>
        <v>0</v>
      </c>
      <c r="M281" s="482">
        <f>_xlfn.IFNA(VLOOKUP($E281,Table26[],2,FALSE),"")</f>
        <v>0</v>
      </c>
      <c r="N281" s="761">
        <f>_xlfn.IFNA(VLOOKUP($E281,Table26[],3,FALSE),"")</f>
        <v>0</v>
      </c>
      <c r="O281" s="761">
        <f>_xlfn.IFNA(VLOOKUP($E281,Table26[],4,FALSE),"")</f>
        <v>0</v>
      </c>
      <c r="P281" s="761">
        <f>_xlfn.IFNA(VLOOKUP($E281,Table26[],5,FALSE),"")</f>
        <v>0</v>
      </c>
      <c r="Q281" s="762">
        <f>_xlfn.IFNA(VLOOKUP($E281,Table26[],6,FALSE),"")</f>
        <v>0</v>
      </c>
      <c r="R281" s="448"/>
      <c r="S281" s="137"/>
    </row>
    <row r="282" spans="1:19" ht="70.95" customHeight="1" thickBot="1" x14ac:dyDescent="0.3">
      <c r="A282" s="148"/>
      <c r="B282" s="849"/>
      <c r="C282" s="437">
        <v>258</v>
      </c>
      <c r="D282" s="414">
        <v>1</v>
      </c>
      <c r="E282" s="516" t="s">
        <v>855</v>
      </c>
      <c r="F282" s="408" t="str">
        <f>_xlfn.IFNA(IF(VLOOKUP(E282,Languages!$A:$D,1,TRUE)=E282,VLOOKUP(E282,Languages!$A:$D,Summary!$C$7,TRUE),NA()),"")</f>
        <v>Riskeihin reagointikeinot (kuten riskin pienentäminen, hyväksyminen, välttäminen tai siirtäminen) ovat käytössä kyberriskeille. Tasolla 1 tämän ei tarvitse olla systemaattista ja säännöllistä.</v>
      </c>
      <c r="G282" s="536">
        <v>24</v>
      </c>
      <c r="H282" s="407" t="s">
        <v>1172</v>
      </c>
      <c r="I282" s="407" t="s">
        <v>3167</v>
      </c>
      <c r="J282" s="527" t="s">
        <v>1537</v>
      </c>
      <c r="K282" s="527" t="s">
        <v>5</v>
      </c>
      <c r="L282" s="527"/>
      <c r="M282" s="482">
        <f>_xlfn.IFNA(VLOOKUP($E282,Table26[],2,FALSE),"")</f>
        <v>0</v>
      </c>
      <c r="N282" s="761">
        <f>_xlfn.IFNA(VLOOKUP($E282,Table26[],3,FALSE),"")</f>
        <v>0</v>
      </c>
      <c r="O282" s="761">
        <f>_xlfn.IFNA(VLOOKUP($E282,Table26[],4,FALSE),"")</f>
        <v>0</v>
      </c>
      <c r="P282" s="761">
        <f>_xlfn.IFNA(VLOOKUP($E282,Table26[],5,FALSE),"")</f>
        <v>0</v>
      </c>
      <c r="Q282" s="762">
        <f>_xlfn.IFNA(VLOOKUP($E282,Table26[],6,FALSE),"")</f>
        <v>0</v>
      </c>
      <c r="R282" s="448"/>
      <c r="S282" s="137"/>
    </row>
    <row r="283" spans="1:19" ht="70.95" customHeight="1" thickBot="1" x14ac:dyDescent="0.3">
      <c r="A283" s="148"/>
      <c r="B283" s="849"/>
      <c r="C283" s="437">
        <v>259</v>
      </c>
      <c r="D283" s="414">
        <v>2</v>
      </c>
      <c r="E283" s="516" t="s">
        <v>856</v>
      </c>
      <c r="F283" s="408" t="str">
        <f>_xlfn.IFNA(IF(VLOOKUP(E283,Languages!$A:$D,1,TRUE)=E283,VLOOKUP(E283,Languages!$A:$D,Summary!$C$7,TRUE),NA()),"")</f>
        <v>Riskeihin reagoimisen keinot valitaan ja toteutetaan noudattaen määriteltyjä menetelmiä, jotka pohjautuvat analysointiin ja priorisointiin.</v>
      </c>
      <c r="G283" s="536">
        <v>24</v>
      </c>
      <c r="H283" s="407" t="s">
        <v>1172</v>
      </c>
      <c r="I283" s="407" t="s">
        <v>3167</v>
      </c>
      <c r="J283" s="527" t="s">
        <v>1537</v>
      </c>
      <c r="K283" s="527" t="s">
        <v>5</v>
      </c>
      <c r="L283" s="527"/>
      <c r="M283" s="482">
        <f>_xlfn.IFNA(VLOOKUP($E283,Table26[],2,FALSE),"")</f>
        <v>0</v>
      </c>
      <c r="N283" s="761">
        <f>_xlfn.IFNA(VLOOKUP($E283,Table26[],3,FALSE),"")</f>
        <v>0</v>
      </c>
      <c r="O283" s="761">
        <f>_xlfn.IFNA(VLOOKUP($E283,Table26[],4,FALSE),"")</f>
        <v>0</v>
      </c>
      <c r="P283" s="761">
        <f>_xlfn.IFNA(VLOOKUP($E283,Table26[],5,FALSE),"")</f>
        <v>0</v>
      </c>
      <c r="Q283" s="762">
        <f>_xlfn.IFNA(VLOOKUP($E283,Table26[],6,FALSE),"")</f>
        <v>0</v>
      </c>
      <c r="R283" s="448"/>
      <c r="S283" s="137"/>
    </row>
    <row r="284" spans="1:19" ht="70.95" customHeight="1" thickBot="1" x14ac:dyDescent="0.3">
      <c r="A284" s="148"/>
      <c r="B284" s="849"/>
      <c r="C284" s="437">
        <v>260</v>
      </c>
      <c r="D284" s="414">
        <v>3</v>
      </c>
      <c r="E284" s="516" t="s">
        <v>857</v>
      </c>
      <c r="F284" s="408" t="str">
        <f>_xlfn.IFNA(IF(VLOOKUP(E284,Languages!$A:$D,1,TRUE)=E284,VLOOKUP(E284,Languages!$A:$D,Summary!$C$7,TRUE),NA()),"")</f>
        <v>Kyberturvallisuuden suojausmekanismien suunnittelun onnistumista ja niiden tosiasiallista vaikutusta kyberriskien pienenemiseen arvioidaan.</v>
      </c>
      <c r="G284" s="534">
        <v>22</v>
      </c>
      <c r="H284" s="407" t="s">
        <v>3223</v>
      </c>
      <c r="I284" s="407" t="s">
        <v>3168</v>
      </c>
      <c r="J284" s="527" t="s">
        <v>3874</v>
      </c>
      <c r="K284" s="527" t="s">
        <v>3956</v>
      </c>
      <c r="L284" s="527" t="e">
        <f>AVERAGE(Import_KOKU!E47,Import_KOKU!E49)</f>
        <v>#DIV/0!</v>
      </c>
      <c r="M284" s="482">
        <f>_xlfn.IFNA(VLOOKUP($E284,Table26[],2,FALSE),"")</f>
        <v>0</v>
      </c>
      <c r="N284" s="761">
        <f>_xlfn.IFNA(VLOOKUP($E284,Table26[],3,FALSE),"")</f>
        <v>0</v>
      </c>
      <c r="O284" s="761">
        <f>_xlfn.IFNA(VLOOKUP($E284,Table26[],4,FALSE),"")</f>
        <v>0</v>
      </c>
      <c r="P284" s="761">
        <f>_xlfn.IFNA(VLOOKUP($E284,Table26[],5,FALSE),"")</f>
        <v>0</v>
      </c>
      <c r="Q284" s="762">
        <f>_xlfn.IFNA(VLOOKUP($E284,Table26[],6,FALSE),"")</f>
        <v>0</v>
      </c>
      <c r="R284" s="448"/>
      <c r="S284" s="137"/>
    </row>
    <row r="285" spans="1:19" ht="70.95" customHeight="1" thickBot="1" x14ac:dyDescent="0.3">
      <c r="A285" s="148"/>
      <c r="B285" s="849"/>
      <c r="C285" s="437">
        <v>261</v>
      </c>
      <c r="D285" s="414">
        <v>3</v>
      </c>
      <c r="E285" s="515" t="s">
        <v>858</v>
      </c>
      <c r="F285" s="408" t="str">
        <f>_xlfn.IFNA(IF(VLOOKUP(E285,Languages!$A:$D,1,TRUE)=E285,VLOOKUP(E285,Languages!$A:$D,Summary!$C$7,TRUE),NA()),"")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G285" s="534">
        <v>22</v>
      </c>
      <c r="H285" s="407" t="s">
        <v>3223</v>
      </c>
      <c r="I285" s="407" t="s">
        <v>3168</v>
      </c>
      <c r="J285" s="527" t="s">
        <v>3844</v>
      </c>
      <c r="K285" s="527" t="s">
        <v>3926</v>
      </c>
      <c r="L285" s="527">
        <f>_xlfn.IFNA(VLOOKUP(J285,Import_KOKU!B:E,4,FALSE),"puuttuu")</f>
        <v>0</v>
      </c>
      <c r="M285" s="482">
        <f>_xlfn.IFNA(VLOOKUP($E285,Table26[],2,FALSE),"")</f>
        <v>0</v>
      </c>
      <c r="N285" s="761">
        <f>_xlfn.IFNA(VLOOKUP($E285,Table26[],3,FALSE),"")</f>
        <v>0</v>
      </c>
      <c r="O285" s="761">
        <f>_xlfn.IFNA(VLOOKUP($E285,Table26[],4,FALSE),"")</f>
        <v>0</v>
      </c>
      <c r="P285" s="761">
        <f>_xlfn.IFNA(VLOOKUP($E285,Table26[],5,FALSE),"")</f>
        <v>0</v>
      </c>
      <c r="Q285" s="762">
        <f>_xlfn.IFNA(VLOOKUP($E285,Table26[],6,FALSE),"")</f>
        <v>0</v>
      </c>
      <c r="R285" s="448"/>
      <c r="S285" s="137"/>
    </row>
    <row r="286" spans="1:19" ht="70.95" customHeight="1" thickBot="1" x14ac:dyDescent="0.3">
      <c r="A286" s="148"/>
      <c r="B286" s="849"/>
      <c r="C286" s="437">
        <v>262</v>
      </c>
      <c r="D286" s="414">
        <v>3</v>
      </c>
      <c r="E286" s="517" t="s">
        <v>859</v>
      </c>
      <c r="F286" s="408" t="str">
        <f>_xlfn.IFNA(IF(VLOOKUP(E286,Languages!$A:$D,1,TRUE)=E286,VLOOKUP(E286,Languages!$A:$D,Summary!$C$7,TRUE),NA()),"")</f>
        <v>Yritysjohto tarkastaa riskeihin reagoimisen keinot (kuten riskin pienentäminen, hyväksyminen, välttäminen tai siirtäminen) aika ajoin varmistuakseen niiden soveltuvuudesta.</v>
      </c>
      <c r="G286" s="536">
        <v>24</v>
      </c>
      <c r="H286" s="407" t="s">
        <v>1172</v>
      </c>
      <c r="I286" s="407" t="s">
        <v>3167</v>
      </c>
      <c r="J286" s="527" t="s">
        <v>3875</v>
      </c>
      <c r="K286" s="527" t="s">
        <v>3957</v>
      </c>
      <c r="L286" s="527" t="e">
        <f>AVERAGE(Import_KOKU!E48,Import_KOKU!E49)</f>
        <v>#DIV/0!</v>
      </c>
      <c r="M286" s="482">
        <f>_xlfn.IFNA(VLOOKUP($E286,Table26[],2,FALSE),"")</f>
        <v>0</v>
      </c>
      <c r="N286" s="761">
        <f>_xlfn.IFNA(VLOOKUP($E286,Table26[],3,FALSE),"")</f>
        <v>0</v>
      </c>
      <c r="O286" s="761">
        <f>_xlfn.IFNA(VLOOKUP($E286,Table26[],4,FALSE),"")</f>
        <v>0</v>
      </c>
      <c r="P286" s="761">
        <f>_xlfn.IFNA(VLOOKUP($E286,Table26[],5,FALSE),"")</f>
        <v>0</v>
      </c>
      <c r="Q286" s="762">
        <f>_xlfn.IFNA(VLOOKUP($E286,Table26[],6,FALSE),"")</f>
        <v>0</v>
      </c>
      <c r="R286" s="448"/>
      <c r="S286" s="137"/>
    </row>
    <row r="287" spans="1:19" ht="70.95" customHeight="1" thickBot="1" x14ac:dyDescent="0.3">
      <c r="A287" s="148"/>
      <c r="B287" s="849"/>
      <c r="C287" s="437">
        <v>263</v>
      </c>
      <c r="D287" s="414">
        <v>2</v>
      </c>
      <c r="E287" s="518" t="s">
        <v>860</v>
      </c>
      <c r="F287" s="408" t="str">
        <f>_xlfn.IFNA(IF(VLOOKUP(E287,Languages!$A:$D,1,TRUE)=E287,VLOOKUP(E287,Languages!$A:$D,Summary!$C$7,TRUE),NA()),"")</f>
        <v>RISK-osion toimintaa varten on määritetty dokumentoidut toimintatavat, joita noudatetaan ja päivitetään säännöllisesti.</v>
      </c>
      <c r="G287" s="483" t="s">
        <v>1537</v>
      </c>
      <c r="H287" s="407"/>
      <c r="I287" s="407" t="s">
        <v>1537</v>
      </c>
      <c r="J287" s="527" t="s">
        <v>1537</v>
      </c>
      <c r="K287" s="527" t="s">
        <v>5</v>
      </c>
      <c r="L287" s="527"/>
      <c r="M287" s="482">
        <f>_xlfn.IFNA(VLOOKUP($E287,Table26[],2,FALSE),"")</f>
        <v>0</v>
      </c>
      <c r="N287" s="761">
        <f>_xlfn.IFNA(VLOOKUP($E287,Table26[],3,FALSE),"")</f>
        <v>0</v>
      </c>
      <c r="O287" s="761">
        <f>_xlfn.IFNA(VLOOKUP($E287,Table26[],4,FALSE),"")</f>
        <v>0</v>
      </c>
      <c r="P287" s="761">
        <f>_xlfn.IFNA(VLOOKUP($E287,Table26[],5,FALSE),"")</f>
        <v>0</v>
      </c>
      <c r="Q287" s="762">
        <f>_xlfn.IFNA(VLOOKUP($E287,Table26[],6,FALSE),"")</f>
        <v>0</v>
      </c>
      <c r="R287" s="448"/>
      <c r="S287" s="137"/>
    </row>
    <row r="288" spans="1:19" ht="70.95" customHeight="1" thickBot="1" x14ac:dyDescent="0.3">
      <c r="A288" s="148"/>
      <c r="B288" s="849"/>
      <c r="C288" s="437">
        <v>264</v>
      </c>
      <c r="D288" s="414">
        <v>2</v>
      </c>
      <c r="E288" s="518" t="s">
        <v>861</v>
      </c>
      <c r="F288" s="408" t="str">
        <f>_xlfn.IFNA(IF(VLOOKUP(E288,Languages!$A:$D,1,TRUE)=E288,VLOOKUP(E288,Languages!$A:$D,Summary!$C$7,TRUE),NA()),"")</f>
        <v>RISK-osion toimintaa varten on tarjolla riittävät resurssit (henkilöstö, rahoitus ja työkalut).</v>
      </c>
      <c r="G288" s="483" t="s">
        <v>1537</v>
      </c>
      <c r="H288" s="407"/>
      <c r="I288" s="407" t="s">
        <v>1537</v>
      </c>
      <c r="J288" s="527" t="s">
        <v>1537</v>
      </c>
      <c r="K288" s="527" t="s">
        <v>5</v>
      </c>
      <c r="L288" s="527"/>
      <c r="M288" s="482">
        <f>_xlfn.IFNA(VLOOKUP($E288,Table26[],2,FALSE),"")</f>
        <v>0</v>
      </c>
      <c r="N288" s="761">
        <f>_xlfn.IFNA(VLOOKUP($E288,Table26[],3,FALSE),"")</f>
        <v>0</v>
      </c>
      <c r="O288" s="761">
        <f>_xlfn.IFNA(VLOOKUP($E288,Table26[],4,FALSE),"")</f>
        <v>0</v>
      </c>
      <c r="P288" s="761">
        <f>_xlfn.IFNA(VLOOKUP($E288,Table26[],5,FALSE),"")</f>
        <v>0</v>
      </c>
      <c r="Q288" s="762">
        <f>_xlfn.IFNA(VLOOKUP($E288,Table26[],6,FALSE),"")</f>
        <v>0</v>
      </c>
      <c r="R288" s="448"/>
      <c r="S288" s="137"/>
    </row>
    <row r="289" spans="1:19" ht="70.95" customHeight="1" thickBot="1" x14ac:dyDescent="0.3">
      <c r="A289" s="148"/>
      <c r="B289" s="849"/>
      <c r="C289" s="437">
        <v>265</v>
      </c>
      <c r="D289" s="414">
        <v>3</v>
      </c>
      <c r="E289" s="516" t="s">
        <v>862</v>
      </c>
      <c r="F289" s="408" t="str">
        <f>_xlfn.IFNA(IF(VLOOKUP(E289,Languages!$A:$D,1,TRUE)=E289,VLOOKUP(E289,Languages!$A:$D,Summary!$C$7,TRUE),NA()),"")</f>
        <v>RISK-osion toimintaa ohjataan vaatimuksilla, jotka on asetettu organisaation johtotason politiikassa (tai vastaavassa ohjeistuksessa).</v>
      </c>
      <c r="G289" s="483" t="s">
        <v>1537</v>
      </c>
      <c r="H289" s="407"/>
      <c r="I289" s="407" t="s">
        <v>1537</v>
      </c>
      <c r="J289" s="527" t="s">
        <v>1537</v>
      </c>
      <c r="K289" s="527" t="s">
        <v>5</v>
      </c>
      <c r="L289" s="527"/>
      <c r="M289" s="482">
        <f>_xlfn.IFNA(VLOOKUP($E289,Table26[],2,FALSE),"")</f>
        <v>0</v>
      </c>
      <c r="N289" s="761">
        <f>_xlfn.IFNA(VLOOKUP($E289,Table26[],3,FALSE),"")</f>
        <v>0</v>
      </c>
      <c r="O289" s="761">
        <f>_xlfn.IFNA(VLOOKUP($E289,Table26[],4,FALSE),"")</f>
        <v>0</v>
      </c>
      <c r="P289" s="761">
        <f>_xlfn.IFNA(VLOOKUP($E289,Table26[],5,FALSE),"")</f>
        <v>0</v>
      </c>
      <c r="Q289" s="762">
        <f>_xlfn.IFNA(VLOOKUP($E289,Table26[],6,FALSE),"")</f>
        <v>0</v>
      </c>
      <c r="R289" s="448"/>
      <c r="S289" s="137"/>
    </row>
    <row r="290" spans="1:19" ht="70.95" customHeight="1" thickBot="1" x14ac:dyDescent="0.3">
      <c r="A290" s="148"/>
      <c r="B290" s="849"/>
      <c r="C290" s="437">
        <v>266</v>
      </c>
      <c r="D290" s="414">
        <v>3</v>
      </c>
      <c r="E290" s="516" t="s">
        <v>863</v>
      </c>
      <c r="F290" s="408" t="str">
        <f>_xlfn.IFNA(IF(VLOOKUP(E290,Languages!$A:$D,1,TRUE)=E290,VLOOKUP(E290,Languages!$A:$D,Summary!$C$7,TRUE),NA()),"")</f>
        <v>RISK-osion toiminnan suorittamiseen tarvittavat vastuut, tilivelvollisuudet ja valtuutukset on jalkautettu soveltuville työntekijöille.</v>
      </c>
      <c r="G290" s="483" t="s">
        <v>1537</v>
      </c>
      <c r="H290" s="407"/>
      <c r="I290" s="407" t="s">
        <v>1537</v>
      </c>
      <c r="J290" s="527" t="s">
        <v>1537</v>
      </c>
      <c r="K290" s="527" t="s">
        <v>5</v>
      </c>
      <c r="L290" s="527"/>
      <c r="M290" s="482">
        <f>_xlfn.IFNA(VLOOKUP($E290,Table26[],2,FALSE),"")</f>
        <v>0</v>
      </c>
      <c r="N290" s="761">
        <f>_xlfn.IFNA(VLOOKUP($E290,Table26[],3,FALSE),"")</f>
        <v>0</v>
      </c>
      <c r="O290" s="761">
        <f>_xlfn.IFNA(VLOOKUP($E290,Table26[],4,FALSE),"")</f>
        <v>0</v>
      </c>
      <c r="P290" s="761">
        <f>_xlfn.IFNA(VLOOKUP($E290,Table26[],5,FALSE),"")</f>
        <v>0</v>
      </c>
      <c r="Q290" s="762">
        <f>_xlfn.IFNA(VLOOKUP($E290,Table26[],6,FALSE),"")</f>
        <v>0</v>
      </c>
      <c r="R290" s="448"/>
      <c r="S290" s="137"/>
    </row>
    <row r="291" spans="1:19" ht="70.95" customHeight="1" thickBot="1" x14ac:dyDescent="0.3">
      <c r="A291" s="148"/>
      <c r="B291" s="849"/>
      <c r="C291" s="437">
        <v>267</v>
      </c>
      <c r="D291" s="414">
        <v>3</v>
      </c>
      <c r="E291" s="516" t="s">
        <v>864</v>
      </c>
      <c r="F291" s="408" t="str">
        <f>_xlfn.IFNA(IF(VLOOKUP(E291,Languages!$A:$D,1,TRUE)=E291,VLOOKUP(E291,Languages!$A:$D,Summary!$C$7,TRUE),NA()),"")</f>
        <v>RISK-osion toimintaa suorittavilla työntekijöillä on riittävät tiedot ja taidot tehtäviensä suorittamiseen.</v>
      </c>
      <c r="G291" s="483" t="s">
        <v>1537</v>
      </c>
      <c r="H291" s="407"/>
      <c r="I291" s="407" t="s">
        <v>1537</v>
      </c>
      <c r="J291" s="527" t="s">
        <v>1537</v>
      </c>
      <c r="K291" s="527" t="s">
        <v>5</v>
      </c>
      <c r="L291" s="527"/>
      <c r="M291" s="482">
        <f>_xlfn.IFNA(VLOOKUP($E291,Table26[],2,FALSE),"")</f>
        <v>0</v>
      </c>
      <c r="N291" s="761">
        <f>_xlfn.IFNA(VLOOKUP($E291,Table26[],3,FALSE),"")</f>
        <v>0</v>
      </c>
      <c r="O291" s="761">
        <f>_xlfn.IFNA(VLOOKUP($E291,Table26[],4,FALSE),"")</f>
        <v>0</v>
      </c>
      <c r="P291" s="761">
        <f>_xlfn.IFNA(VLOOKUP($E291,Table26[],5,FALSE),"")</f>
        <v>0</v>
      </c>
      <c r="Q291" s="762">
        <f>_xlfn.IFNA(VLOOKUP($E291,Table26[],6,FALSE),"")</f>
        <v>0</v>
      </c>
      <c r="R291" s="448"/>
      <c r="S291" s="137"/>
    </row>
    <row r="292" spans="1:19" ht="70.95" customHeight="1" thickBot="1" x14ac:dyDescent="0.3">
      <c r="A292" s="148"/>
      <c r="B292" s="849"/>
      <c r="C292" s="437">
        <v>268</v>
      </c>
      <c r="D292" s="414">
        <v>3</v>
      </c>
      <c r="E292" s="516" t="s">
        <v>865</v>
      </c>
      <c r="F292" s="408" t="str">
        <f>_xlfn.IFNA(IF(VLOOKUP(E292,Languages!$A:$D,1,TRUE)=E292,VLOOKUP(E292,Languages!$A:$D,Summary!$C$7,TRUE),NA()),"")</f>
        <v>RISK-osion toiminnan vaikuttavuutta arvioidaan ja seurataan.</v>
      </c>
      <c r="G292" s="483" t="s">
        <v>1537</v>
      </c>
      <c r="H292" s="407"/>
      <c r="I292" s="407" t="s">
        <v>1537</v>
      </c>
      <c r="J292" s="527" t="s">
        <v>3873</v>
      </c>
      <c r="K292" s="527" t="s">
        <v>3955</v>
      </c>
      <c r="L292" s="527">
        <f>_xlfn.IFNA(VLOOKUP(J292,Import_KOKU!B:E,4,FALSE),"puuttuu")</f>
        <v>0</v>
      </c>
      <c r="M292" s="482">
        <f>_xlfn.IFNA(VLOOKUP($E292,Table26[],2,FALSE),"")</f>
        <v>0</v>
      </c>
      <c r="N292" s="761">
        <f>_xlfn.IFNA(VLOOKUP($E292,Table26[],3,FALSE),"")</f>
        <v>0</v>
      </c>
      <c r="O292" s="761">
        <f>_xlfn.IFNA(VLOOKUP($E292,Table26[],4,FALSE),"")</f>
        <v>0</v>
      </c>
      <c r="P292" s="761">
        <f>_xlfn.IFNA(VLOOKUP($E292,Table26[],5,FALSE),"")</f>
        <v>0</v>
      </c>
      <c r="Q292" s="762">
        <f>_xlfn.IFNA(VLOOKUP($E292,Table26[],6,FALSE),"")</f>
        <v>0</v>
      </c>
      <c r="R292" s="448"/>
      <c r="S292" s="137"/>
    </row>
    <row r="293" spans="1:19" ht="70.95" customHeight="1" thickBot="1" x14ac:dyDescent="0.3">
      <c r="A293" s="148"/>
      <c r="B293" s="849"/>
      <c r="C293" s="437">
        <v>269</v>
      </c>
      <c r="D293" s="414">
        <v>1</v>
      </c>
      <c r="E293" s="516" t="s">
        <v>155</v>
      </c>
      <c r="F293" s="408" t="str">
        <f>_xlfn.IFNA(IF(VLOOKUP(E293,Languages!$A:$D,1,TRUE)=E293,VLOOKUP(E293,Languages!$A:$D,Summary!$C$7,TRUE),NA()),"")</f>
        <v>Lokitietoa kerätään toiminnon kannalta tärkeistä laitteista, ohjelmistoista ja tietovarannoista (ainakin tapauskohtaisesti). Tasolla 1 tämän ei tarvitse olla systemaattista ja säännöllistä.</v>
      </c>
      <c r="G293" s="534">
        <v>32</v>
      </c>
      <c r="H293" s="407" t="s">
        <v>3251</v>
      </c>
      <c r="I293" s="407" t="s">
        <v>3169</v>
      </c>
      <c r="J293" s="527" t="s">
        <v>1537</v>
      </c>
      <c r="K293" s="527" t="s">
        <v>5</v>
      </c>
      <c r="L293" s="527"/>
      <c r="M293" s="482">
        <f>_xlfn.IFNA(VLOOKUP($E293,Table26[],2,FALSE),"")</f>
        <v>0</v>
      </c>
      <c r="N293" s="761">
        <f>_xlfn.IFNA(VLOOKUP($E293,Table26[],3,FALSE),"")</f>
        <v>0</v>
      </c>
      <c r="O293" s="761">
        <f>_xlfn.IFNA(VLOOKUP($E293,Table26[],4,FALSE),"")</f>
        <v>0</v>
      </c>
      <c r="P293" s="761">
        <f>_xlfn.IFNA(VLOOKUP($E293,Table26[],5,FALSE),"")</f>
        <v>0</v>
      </c>
      <c r="Q293" s="762">
        <f>_xlfn.IFNA(VLOOKUP($E293,Table26[],6,FALSE),"")</f>
        <v>0</v>
      </c>
      <c r="R293" s="448"/>
      <c r="S293" s="137"/>
    </row>
    <row r="294" spans="1:19" ht="70.95" customHeight="1" thickBot="1" x14ac:dyDescent="0.3">
      <c r="A294" s="148"/>
      <c r="B294" s="849"/>
      <c r="C294" s="437">
        <v>270</v>
      </c>
      <c r="D294" s="414">
        <v>2</v>
      </c>
      <c r="E294" s="516" t="s">
        <v>156</v>
      </c>
      <c r="F294" s="408" t="str">
        <f>_xlfn.IFNA(IF(VLOOKUP(E294,Languages!$A:$D,1,TRUE)=E294,VLOOKUP(E294,Languages!$A:$D,Summary!$C$7,TRUE),NA()),"")</f>
        <v>Lokitietoa kerätään sellaisista laitteista, ohjelmistoista ja tietovarannoista, joita voitaisiin käyttää hyökkääjän tavoitteen saavuttamiseen.</v>
      </c>
      <c r="G294" s="534">
        <v>32</v>
      </c>
      <c r="H294" s="407" t="s">
        <v>3251</v>
      </c>
      <c r="I294" s="407" t="s">
        <v>3169</v>
      </c>
      <c r="J294" s="527" t="s">
        <v>3876</v>
      </c>
      <c r="K294" s="527" t="s">
        <v>3958</v>
      </c>
      <c r="L294" s="527">
        <f>_xlfn.IFNA(VLOOKUP(J294,Import_KOKU!B:E,4,FALSE),"puuttuu")</f>
        <v>0</v>
      </c>
      <c r="M294" s="482">
        <f>_xlfn.IFNA(VLOOKUP($E294,Table26[],2,FALSE),"")</f>
        <v>0</v>
      </c>
      <c r="N294" s="761">
        <f>_xlfn.IFNA(VLOOKUP($E294,Table26[],3,FALSE),"")</f>
        <v>0</v>
      </c>
      <c r="O294" s="761">
        <f>_xlfn.IFNA(VLOOKUP($E294,Table26[],4,FALSE),"")</f>
        <v>0</v>
      </c>
      <c r="P294" s="761">
        <f>_xlfn.IFNA(VLOOKUP($E294,Table26[],5,FALSE),"")</f>
        <v>0</v>
      </c>
      <c r="Q294" s="762">
        <f>_xlfn.IFNA(VLOOKUP($E294,Table26[],6,FALSE),"")</f>
        <v>0</v>
      </c>
      <c r="R294" s="448"/>
      <c r="S294" s="137"/>
    </row>
    <row r="295" spans="1:19" ht="70.95" customHeight="1" thickBot="1" x14ac:dyDescent="0.3">
      <c r="A295" s="148"/>
      <c r="B295" s="849"/>
      <c r="C295" s="437">
        <v>271</v>
      </c>
      <c r="D295" s="414">
        <v>2</v>
      </c>
      <c r="E295" s="516" t="s">
        <v>157</v>
      </c>
      <c r="F295" s="408" t="str">
        <f>_xlfn.IFNA(IF(VLOOKUP(E295,Languages!$A:$D,1,TRUE)=E295,VLOOKUP(E295,Languages!$A:$D,Summary!$C$7,TRUE),NA()),"")</f>
        <v xml:space="preserve">IT- ja OT-laitteille, ohjelmistoille ja tietovarannoille, jotka ovat tärkeitä toiminnon kannalta tai joita hyökkääjä voisi hyödyntää tavoitteensa saavuttamiseen, on määritetty ja ylläpidetty lokitusvaatimuksia. </v>
      </c>
      <c r="G295" s="534">
        <v>32</v>
      </c>
      <c r="H295" s="407" t="s">
        <v>3251</v>
      </c>
      <c r="I295" s="407" t="s">
        <v>3169</v>
      </c>
      <c r="J295" s="527" t="s">
        <v>3876</v>
      </c>
      <c r="K295" s="527" t="s">
        <v>3958</v>
      </c>
      <c r="L295" s="527">
        <f>_xlfn.IFNA(VLOOKUP(J295,Import_KOKU!B:E,4,FALSE),"puuttuu")</f>
        <v>0</v>
      </c>
      <c r="M295" s="482">
        <f>_xlfn.IFNA(VLOOKUP($E295,Table26[],2,FALSE),"")</f>
        <v>0</v>
      </c>
      <c r="N295" s="761">
        <f>_xlfn.IFNA(VLOOKUP($E295,Table26[],3,FALSE),"")</f>
        <v>0</v>
      </c>
      <c r="O295" s="761">
        <f>_xlfn.IFNA(VLOOKUP($E295,Table26[],4,FALSE),"")</f>
        <v>0</v>
      </c>
      <c r="P295" s="761">
        <f>_xlfn.IFNA(VLOOKUP($E295,Table26[],5,FALSE),"")</f>
        <v>0</v>
      </c>
      <c r="Q295" s="762">
        <f>_xlfn.IFNA(VLOOKUP($E295,Table26[],6,FALSE),"")</f>
        <v>0</v>
      </c>
      <c r="R295" s="448"/>
      <c r="S295" s="137"/>
    </row>
    <row r="296" spans="1:19" ht="70.95" customHeight="1" thickBot="1" x14ac:dyDescent="0.3">
      <c r="A296" s="148"/>
      <c r="B296" s="849"/>
      <c r="C296" s="437">
        <v>272</v>
      </c>
      <c r="D296" s="414">
        <v>2</v>
      </c>
      <c r="E296" s="516" t="s">
        <v>158</v>
      </c>
      <c r="F296" s="408" t="str">
        <f>_xlfn.IFNA(IF(VLOOKUP(E296,Languages!$A:$D,1,TRUE)=E296,VLOOKUP(E296,Languages!$A:$D,Summary!$C$7,TRUE),NA()),"")</f>
        <v>Verkko- ja päätelaitteiden valvontainfrastruktuurille on määritetty lokitusvaatimukset, joita myös ylläpidetään. (esimerkiksi internetyhdyskäytäville (gateway), EDR ohjelmistot, IDPS tunkeutumisen havaitsemis- ja estojärjestelmät)</v>
      </c>
      <c r="G296" s="534">
        <v>32</v>
      </c>
      <c r="H296" s="407" t="s">
        <v>3251</v>
      </c>
      <c r="I296" s="407" t="s">
        <v>3169</v>
      </c>
      <c r="J296" s="527" t="s">
        <v>1537</v>
      </c>
      <c r="K296" s="527" t="s">
        <v>5</v>
      </c>
      <c r="L296" s="527"/>
      <c r="M296" s="482">
        <f>_xlfn.IFNA(VLOOKUP($E296,Table26[],2,FALSE),"")</f>
        <v>0</v>
      </c>
      <c r="N296" s="761">
        <f>_xlfn.IFNA(VLOOKUP($E296,Table26[],3,FALSE),"")</f>
        <v>0</v>
      </c>
      <c r="O296" s="761">
        <f>_xlfn.IFNA(VLOOKUP($E296,Table26[],4,FALSE),"")</f>
        <v>0</v>
      </c>
      <c r="P296" s="761">
        <f>_xlfn.IFNA(VLOOKUP($E296,Table26[],5,FALSE),"")</f>
        <v>0</v>
      </c>
      <c r="Q296" s="762">
        <f>_xlfn.IFNA(VLOOKUP($E296,Table26[],6,FALSE),"")</f>
        <v>0</v>
      </c>
      <c r="R296" s="448"/>
      <c r="S296" s="137"/>
    </row>
    <row r="297" spans="1:19" ht="70.95" customHeight="1" thickBot="1" x14ac:dyDescent="0.3">
      <c r="A297" s="148"/>
      <c r="B297" s="849"/>
      <c r="C297" s="437">
        <v>273</v>
      </c>
      <c r="D297" s="414">
        <v>2</v>
      </c>
      <c r="E297" s="516" t="s">
        <v>875</v>
      </c>
      <c r="F297" s="408" t="str">
        <f>_xlfn.IFNA(IF(VLOOKUP(E297,Languages!$A:$D,1,TRUE)=E297,VLOOKUP(E297,Languages!$A:$D,Summary!$C$7,TRUE),NA()),"")</f>
        <v>Lokitieto koostetaan yhteen keskitetysti toiminnon sisällä.</v>
      </c>
      <c r="G297" s="483" t="s">
        <v>1537</v>
      </c>
      <c r="H297" s="407"/>
      <c r="I297" s="407" t="s">
        <v>1537</v>
      </c>
      <c r="J297" s="527" t="s">
        <v>1537</v>
      </c>
      <c r="K297" s="527" t="s">
        <v>5</v>
      </c>
      <c r="L297" s="527"/>
      <c r="M297" s="482">
        <f>_xlfn.IFNA(VLOOKUP($E297,Table26[],2,FALSE),"")</f>
        <v>0</v>
      </c>
      <c r="N297" s="761">
        <f>_xlfn.IFNA(VLOOKUP($E297,Table26[],3,FALSE),"")</f>
        <v>0</v>
      </c>
      <c r="O297" s="761">
        <f>_xlfn.IFNA(VLOOKUP($E297,Table26[],4,FALSE),"")</f>
        <v>0</v>
      </c>
      <c r="P297" s="761">
        <f>_xlfn.IFNA(VLOOKUP($E297,Table26[],5,FALSE),"")</f>
        <v>0</v>
      </c>
      <c r="Q297" s="762">
        <f>_xlfn.IFNA(VLOOKUP($E297,Table26[],6,FALSE),"")</f>
        <v>0</v>
      </c>
      <c r="R297" s="448"/>
      <c r="S297" s="137"/>
    </row>
    <row r="298" spans="1:19" ht="70.95" customHeight="1" thickBot="1" x14ac:dyDescent="0.3">
      <c r="A298" s="148"/>
      <c r="B298" s="849"/>
      <c r="C298" s="437">
        <v>274</v>
      </c>
      <c r="D298" s="414">
        <v>3</v>
      </c>
      <c r="E298" s="516" t="s">
        <v>2271</v>
      </c>
      <c r="F298" s="408" t="str">
        <f>_xlfn.IFNA(IF(VLOOKUP(E298,Languages!$A:$D,1,TRUE)=E298,VLOOKUP(E298,Languages!$A:$D,Summary!$C$7,TRUE),NA()),"")</f>
        <v>Korkean prioriteetin laitteista, ohjelmistoista ja tietovarannoista kerätään tarkempaa lokitietoa.</v>
      </c>
      <c r="G298" s="534">
        <v>32</v>
      </c>
      <c r="H298" s="407" t="s">
        <v>3251</v>
      </c>
      <c r="I298" s="407" t="s">
        <v>3169</v>
      </c>
      <c r="J298" s="527" t="s">
        <v>1537</v>
      </c>
      <c r="K298" s="527" t="s">
        <v>5</v>
      </c>
      <c r="L298" s="527"/>
      <c r="M298" s="482">
        <f>_xlfn.IFNA(VLOOKUP($E298,Table26[],2,FALSE),"")</f>
        <v>0</v>
      </c>
      <c r="N298" s="761">
        <f>_xlfn.IFNA(VLOOKUP($E298,Table26[],3,FALSE),"")</f>
        <v>0</v>
      </c>
      <c r="O298" s="761">
        <f>_xlfn.IFNA(VLOOKUP($E298,Table26[],4,FALSE),"")</f>
        <v>0</v>
      </c>
      <c r="P298" s="761">
        <f>_xlfn.IFNA(VLOOKUP($E298,Table26[],5,FALSE),"")</f>
        <v>0</v>
      </c>
      <c r="Q298" s="762">
        <f>_xlfn.IFNA(VLOOKUP($E298,Table26[],6,FALSE),"")</f>
        <v>0</v>
      </c>
      <c r="R298" s="448"/>
      <c r="S298" s="137"/>
    </row>
    <row r="299" spans="1:19" ht="70.95" customHeight="1" thickBot="1" x14ac:dyDescent="0.3">
      <c r="A299" s="148"/>
      <c r="B299" s="849"/>
      <c r="C299" s="437">
        <v>275</v>
      </c>
      <c r="D299" s="414">
        <v>1</v>
      </c>
      <c r="E299" s="516" t="s">
        <v>159</v>
      </c>
      <c r="F299" s="408" t="str">
        <f>_xlfn.IFNA(IF(VLOOKUP(E299,Languages!$A:$D,1,TRUE)=E299,VLOOKUP(E299,Languages!$A:$D,Summary!$C$7,TRUE),NA()),"")</f>
        <v>Lokitietojen tarkastelua ja muuta kyberturvallisuusvalvontaa tehdään. Tasolla 1 tämän ei tarvitse olla systemaattista ja säännöllistä.</v>
      </c>
      <c r="G299" s="535">
        <v>33</v>
      </c>
      <c r="H299" s="407" t="s">
        <v>3252</v>
      </c>
      <c r="I299" s="407" t="s">
        <v>3170</v>
      </c>
      <c r="J299" s="527" t="s">
        <v>1537</v>
      </c>
      <c r="K299" s="527" t="s">
        <v>5</v>
      </c>
      <c r="L299" s="527"/>
      <c r="M299" s="482">
        <f>_xlfn.IFNA(VLOOKUP($E299,Table26[],2,FALSE),"")</f>
        <v>0</v>
      </c>
      <c r="N299" s="761">
        <f>_xlfn.IFNA(VLOOKUP($E299,Table26[],3,FALSE),"")</f>
        <v>0</v>
      </c>
      <c r="O299" s="761">
        <f>_xlfn.IFNA(VLOOKUP($E299,Table26[],4,FALSE),"")</f>
        <v>0</v>
      </c>
      <c r="P299" s="761">
        <f>_xlfn.IFNA(VLOOKUP($E299,Table26[],5,FALSE),"")</f>
        <v>0</v>
      </c>
      <c r="Q299" s="762">
        <f>_xlfn.IFNA(VLOOKUP($E299,Table26[],6,FALSE),"")</f>
        <v>0</v>
      </c>
      <c r="R299" s="448"/>
      <c r="S299" s="137"/>
    </row>
    <row r="300" spans="1:19" ht="70.95" customHeight="1" thickBot="1" x14ac:dyDescent="0.3">
      <c r="A300" s="148"/>
      <c r="B300" s="849"/>
      <c r="C300" s="437">
        <v>276</v>
      </c>
      <c r="D300" s="414">
        <v>1</v>
      </c>
      <c r="E300" s="516" t="s">
        <v>160</v>
      </c>
      <c r="F300" s="408" t="str">
        <f>_xlfn.IFNA(IF(VLOOKUP(E300,Languages!$A:$D,1,TRUE)=E300,VLOOKUP(E300,Languages!$A:$D,Summary!$C$7,TRUE),NA()),"")</f>
        <v>IT- ja OT-ympäristöjen valvontatietoja katselmoidaan säännöllisesti poikkeavan toiminnan ja mahdollisten kybertapahtumien varalta (ainakin tapauskohtaisesti). Tasolla 1 tämän ei tarvitse olla systemaattista.</v>
      </c>
      <c r="G300" s="535">
        <v>33</v>
      </c>
      <c r="H300" s="407" t="s">
        <v>3252</v>
      </c>
      <c r="I300" s="407" t="s">
        <v>3170</v>
      </c>
      <c r="J300" s="527" t="s">
        <v>1537</v>
      </c>
      <c r="K300" s="527" t="s">
        <v>5</v>
      </c>
      <c r="L300" s="527"/>
      <c r="M300" s="482">
        <f>_xlfn.IFNA(VLOOKUP($E300,Table26[],2,FALSE),"")</f>
        <v>0</v>
      </c>
      <c r="N300" s="761">
        <f>_xlfn.IFNA(VLOOKUP($E300,Table26[],3,FALSE),"")</f>
        <v>0</v>
      </c>
      <c r="O300" s="761">
        <f>_xlfn.IFNA(VLOOKUP($E300,Table26[],4,FALSE),"")</f>
        <v>0</v>
      </c>
      <c r="P300" s="761">
        <f>_xlfn.IFNA(VLOOKUP($E300,Table26[],5,FALSE),"")</f>
        <v>0</v>
      </c>
      <c r="Q300" s="762">
        <f>_xlfn.IFNA(VLOOKUP($E300,Table26[],6,FALSE),"")</f>
        <v>0</v>
      </c>
      <c r="R300" s="448"/>
      <c r="S300" s="137"/>
    </row>
    <row r="301" spans="1:19" ht="70.95" customHeight="1" thickBot="1" x14ac:dyDescent="0.3">
      <c r="A301" s="148"/>
      <c r="B301" s="849"/>
      <c r="C301" s="437">
        <v>277</v>
      </c>
      <c r="D301" s="414">
        <v>2</v>
      </c>
      <c r="E301" s="516" t="s">
        <v>161</v>
      </c>
      <c r="F301" s="408" t="str">
        <f>_xlfn.IFNA(IF(VLOOKUP(E301,Languages!$A:$D,1,TRUE)=E301,VLOOKUP(E301,Languages!$A:$D,Summary!$C$7,TRUE),NA()),"")</f>
        <v>Valvonnalle ja havaintojen analysoinnille on määritetty tarkempia vaatimuksia, joita päivitetään säännöllisesti ja jotka kattavat tapahtumatietojen oikea-aikaisen tarkastelun.</v>
      </c>
      <c r="G301" s="535">
        <v>33</v>
      </c>
      <c r="H301" s="407" t="s">
        <v>3252</v>
      </c>
      <c r="I301" s="407" t="s">
        <v>3170</v>
      </c>
      <c r="J301" s="527" t="s">
        <v>3877</v>
      </c>
      <c r="K301" s="527" t="s">
        <v>3959</v>
      </c>
      <c r="L301" s="527" t="e">
        <f>AVERAGE(Import_KOKU!E40,Import_KOKU!E107)</f>
        <v>#DIV/0!</v>
      </c>
      <c r="M301" s="482">
        <f>_xlfn.IFNA(VLOOKUP($E301,Table26[],2,FALSE),"")</f>
        <v>0</v>
      </c>
      <c r="N301" s="761">
        <f>_xlfn.IFNA(VLOOKUP($E301,Table26[],3,FALSE),"")</f>
        <v>0</v>
      </c>
      <c r="O301" s="761">
        <f>_xlfn.IFNA(VLOOKUP($E301,Table26[],4,FALSE),"")</f>
        <v>0</v>
      </c>
      <c r="P301" s="761">
        <f>_xlfn.IFNA(VLOOKUP($E301,Table26[],5,FALSE),"")</f>
        <v>0</v>
      </c>
      <c r="Q301" s="762">
        <f>_xlfn.IFNA(VLOOKUP($E301,Table26[],6,FALSE),"")</f>
        <v>0</v>
      </c>
      <c r="R301" s="448"/>
      <c r="S301" s="137"/>
    </row>
    <row r="302" spans="1:19" ht="70.95" customHeight="1" thickBot="1" x14ac:dyDescent="0.3">
      <c r="A302" s="148"/>
      <c r="B302" s="849"/>
      <c r="C302" s="437">
        <v>278</v>
      </c>
      <c r="D302" s="414">
        <v>2</v>
      </c>
      <c r="E302" s="516" t="s">
        <v>162</v>
      </c>
      <c r="F302" s="408" t="str">
        <f>_xlfn.IFNA(IF(VLOOKUP(E302,Languages!$A:$D,1,TRUE)=E302,VLOOKUP(E302,Languages!$A:$D,Summary!$C$7,TRUE),NA()),"")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G302" s="536">
        <v>34</v>
      </c>
      <c r="H302" s="407" t="s">
        <v>3253</v>
      </c>
      <c r="I302" s="407" t="s">
        <v>3171</v>
      </c>
      <c r="J302" s="527" t="s">
        <v>1537</v>
      </c>
      <c r="K302" s="527" t="s">
        <v>5</v>
      </c>
      <c r="L302" s="527"/>
      <c r="M302" s="482">
        <f>_xlfn.IFNA(VLOOKUP($E302,Table26[],2,FALSE),"")</f>
        <v>0</v>
      </c>
      <c r="N302" s="761">
        <f>_xlfn.IFNA(VLOOKUP($E302,Table26[],3,FALSE),"")</f>
        <v>0</v>
      </c>
      <c r="O302" s="761">
        <f>_xlfn.IFNA(VLOOKUP($E302,Table26[],4,FALSE),"")</f>
        <v>0</v>
      </c>
      <c r="P302" s="761">
        <f>_xlfn.IFNA(VLOOKUP($E302,Table26[],5,FALSE),"")</f>
        <v>0</v>
      </c>
      <c r="Q302" s="762">
        <f>_xlfn.IFNA(VLOOKUP($E302,Table26[],6,FALSE),"")</f>
        <v>0</v>
      </c>
      <c r="R302" s="448"/>
      <c r="S302" s="137"/>
    </row>
    <row r="303" spans="1:19" ht="70.95" customHeight="1" thickBot="1" x14ac:dyDescent="0.3">
      <c r="A303" s="148"/>
      <c r="B303" s="849"/>
      <c r="C303" s="437">
        <v>279</v>
      </c>
      <c r="D303" s="414">
        <v>2</v>
      </c>
      <c r="E303" s="516" t="s">
        <v>163</v>
      </c>
      <c r="F303" s="408" t="str">
        <f>_xlfn.IFNA(IF(VLOOKUP(E303,Languages!$A:$D,1,TRUE)=E303,VLOOKUP(E303,Languages!$A:$D,Summary!$C$7,TRUE),NA()),"")</f>
        <v>Kybertapahtumien tunnistamista varten on määritetty erilaisia hälytyksiä ja ilmoituksia, joita päivitetään säännöllisesti.</v>
      </c>
      <c r="G303" s="483" t="s">
        <v>1537</v>
      </c>
      <c r="H303" s="407"/>
      <c r="I303" s="407" t="s">
        <v>1537</v>
      </c>
      <c r="J303" s="527" t="s">
        <v>1537</v>
      </c>
      <c r="K303" s="527" t="s">
        <v>5</v>
      </c>
      <c r="L303" s="527"/>
      <c r="M303" s="482">
        <f>_xlfn.IFNA(VLOOKUP($E303,Table26[],2,FALSE),"")</f>
        <v>0</v>
      </c>
      <c r="N303" s="761">
        <f>_xlfn.IFNA(VLOOKUP($E303,Table26[],3,FALSE),"")</f>
        <v>0</v>
      </c>
      <c r="O303" s="761">
        <f>_xlfn.IFNA(VLOOKUP($E303,Table26[],4,FALSE),"")</f>
        <v>0</v>
      </c>
      <c r="P303" s="761">
        <f>_xlfn.IFNA(VLOOKUP($E303,Table26[],5,FALSE),"")</f>
        <v>0</v>
      </c>
      <c r="Q303" s="762">
        <f>_xlfn.IFNA(VLOOKUP($E303,Table26[],6,FALSE),"")</f>
        <v>0</v>
      </c>
      <c r="R303" s="448"/>
      <c r="S303" s="137"/>
    </row>
    <row r="304" spans="1:19" ht="70.95" customHeight="1" thickBot="1" x14ac:dyDescent="0.3">
      <c r="A304" s="148"/>
      <c r="B304" s="849"/>
      <c r="C304" s="437">
        <v>280</v>
      </c>
      <c r="D304" s="414">
        <v>2</v>
      </c>
      <c r="E304" s="516" t="s">
        <v>164</v>
      </c>
      <c r="F304" s="408" t="str">
        <f>_xlfn.IFNA(IF(VLOOKUP(E304,Languages!$A:$D,1,TRUE)=E304,VLOOKUP(E304,Languages!$A:$D,Summary!$C$7,TRUE),NA()),"")</f>
        <v>Valvontatoimenpiteet ovat linjassa toiminnon uhkaprofiilin kanssa [kts. THREAT-2e].</v>
      </c>
      <c r="G304" s="535">
        <v>33</v>
      </c>
      <c r="H304" s="407" t="s">
        <v>3252</v>
      </c>
      <c r="I304" s="407" t="s">
        <v>3170</v>
      </c>
      <c r="J304" s="527" t="s">
        <v>1537</v>
      </c>
      <c r="K304" s="527" t="s">
        <v>5</v>
      </c>
      <c r="L304" s="527"/>
      <c r="M304" s="482">
        <f>_xlfn.IFNA(VLOOKUP($E304,Table26[],2,FALSE),"")</f>
        <v>0</v>
      </c>
      <c r="N304" s="761">
        <f>_xlfn.IFNA(VLOOKUP($E304,Table26[],3,FALSE),"")</f>
        <v>0</v>
      </c>
      <c r="O304" s="761">
        <f>_xlfn.IFNA(VLOOKUP($E304,Table26[],4,FALSE),"")</f>
        <v>0</v>
      </c>
      <c r="P304" s="761">
        <f>_xlfn.IFNA(VLOOKUP($E304,Table26[],5,FALSE),"")</f>
        <v>0</v>
      </c>
      <c r="Q304" s="762">
        <f>_xlfn.IFNA(VLOOKUP($E304,Table26[],6,FALSE),"")</f>
        <v>0</v>
      </c>
      <c r="R304" s="448"/>
      <c r="S304" s="137"/>
    </row>
    <row r="305" spans="1:19" ht="70.95" customHeight="1" thickBot="1" x14ac:dyDescent="0.3">
      <c r="A305" s="148"/>
      <c r="B305" s="849"/>
      <c r="C305" s="437">
        <v>281</v>
      </c>
      <c r="D305" s="414">
        <v>3</v>
      </c>
      <c r="E305" s="516" t="s">
        <v>165</v>
      </c>
      <c r="F305" s="408" t="str">
        <f>_xlfn.IFNA(IF(VLOOKUP(E305,Languages!$A:$D,1,TRUE)=E305,VLOOKUP(E305,Languages!$A:$D,Summary!$C$7,TRUE),NA()),"")</f>
        <v xml:space="preserve">Korkean prioriteetin laitteita, ohjelmistoija ja tietovarantoja valvotaan tarkemmin. </v>
      </c>
      <c r="G305" s="535">
        <v>33</v>
      </c>
      <c r="H305" s="407" t="s">
        <v>3252</v>
      </c>
      <c r="I305" s="407" t="s">
        <v>3170</v>
      </c>
      <c r="J305" s="527" t="s">
        <v>1537</v>
      </c>
      <c r="K305" s="527" t="s">
        <v>5</v>
      </c>
      <c r="L305" s="527"/>
      <c r="M305" s="482">
        <f>_xlfn.IFNA(VLOOKUP($E305,Table26[],2,FALSE),"")</f>
        <v>0</v>
      </c>
      <c r="N305" s="761">
        <f>_xlfn.IFNA(VLOOKUP($E305,Table26[],3,FALSE),"")</f>
        <v>0</v>
      </c>
      <c r="O305" s="761">
        <f>_xlfn.IFNA(VLOOKUP($E305,Table26[],4,FALSE),"")</f>
        <v>0</v>
      </c>
      <c r="P305" s="761">
        <f>_xlfn.IFNA(VLOOKUP($E305,Table26[],5,FALSE),"")</f>
        <v>0</v>
      </c>
      <c r="Q305" s="762">
        <f>_xlfn.IFNA(VLOOKUP($E305,Table26[],6,FALSE),"")</f>
        <v>0</v>
      </c>
      <c r="R305" s="448"/>
      <c r="S305" s="137"/>
    </row>
    <row r="306" spans="1:19" ht="70.95" customHeight="1" thickBot="1" x14ac:dyDescent="0.3">
      <c r="A306" s="148"/>
      <c r="B306" s="849"/>
      <c r="C306" s="437">
        <v>282</v>
      </c>
      <c r="D306" s="414">
        <v>3</v>
      </c>
      <c r="E306" s="516" t="s">
        <v>166</v>
      </c>
      <c r="F306" s="408" t="str">
        <f>_xlfn.IFNA(IF(VLOOKUP(E306,Languages!$A:$D,1,TRUE)=E306,VLOOKUP(E306,Languages!$A:$D,Summary!$C$7,TRUE),NA()),"")</f>
        <v>Riskianalyyseistä saatua tietoa [kts. RISK-3d] hyödynnetään, kun määritetään poikkeavan toiminnan indikaattoreita.</v>
      </c>
      <c r="G306" s="536">
        <v>34</v>
      </c>
      <c r="H306" s="407" t="s">
        <v>3253</v>
      </c>
      <c r="I306" s="407" t="s">
        <v>3171</v>
      </c>
      <c r="J306" s="527" t="s">
        <v>1537</v>
      </c>
      <c r="K306" s="527" t="s">
        <v>5</v>
      </c>
      <c r="L306" s="527"/>
      <c r="M306" s="482">
        <f>_xlfn.IFNA(VLOOKUP($E306,Table26[],2,FALSE),"")</f>
        <v>0</v>
      </c>
      <c r="N306" s="761">
        <f>_xlfn.IFNA(VLOOKUP($E306,Table26[],3,FALSE),"")</f>
        <v>0</v>
      </c>
      <c r="O306" s="761">
        <f>_xlfn.IFNA(VLOOKUP($E306,Table26[],4,FALSE),"")</f>
        <v>0</v>
      </c>
      <c r="P306" s="761">
        <f>_xlfn.IFNA(VLOOKUP($E306,Table26[],5,FALSE),"")</f>
        <v>0</v>
      </c>
      <c r="Q306" s="762">
        <f>_xlfn.IFNA(VLOOKUP($E306,Table26[],6,FALSE),"")</f>
        <v>0</v>
      </c>
      <c r="R306" s="448"/>
      <c r="S306" s="137"/>
    </row>
    <row r="307" spans="1:19" ht="70.95" customHeight="1" thickBot="1" x14ac:dyDescent="0.3">
      <c r="A307" s="148"/>
      <c r="B307" s="849"/>
      <c r="C307" s="437">
        <v>283</v>
      </c>
      <c r="D307" s="414">
        <v>3</v>
      </c>
      <c r="E307" s="516" t="s">
        <v>167</v>
      </c>
      <c r="F307" s="408" t="str">
        <f>_xlfn.IFNA(IF(VLOOKUP(E307,Languages!$A:$D,1,TRUE)=E307,VLOOKUP(E307,Languages!$A:$D,Summary!$C$7,TRUE),NA()),"")</f>
        <v xml:space="preserve">Poikkeavan toiminnan havaitsemiseksi on luotuja indikaattoreita arvioidaan ja päivitetään säännöllisesti ja määriteltyjen tilanteiden kuten järjestelmämuutosten tai ulkoisten tapahtumien yhteydessä. </v>
      </c>
      <c r="G307" s="536">
        <v>34</v>
      </c>
      <c r="H307" s="407" t="s">
        <v>3253</v>
      </c>
      <c r="I307" s="407" t="s">
        <v>3171</v>
      </c>
      <c r="J307" s="527" t="s">
        <v>1537</v>
      </c>
      <c r="K307" s="527" t="s">
        <v>5</v>
      </c>
      <c r="L307" s="527"/>
      <c r="M307" s="482">
        <f>_xlfn.IFNA(VLOOKUP($E307,Table26[],2,FALSE),"")</f>
        <v>0</v>
      </c>
      <c r="N307" s="761">
        <f>_xlfn.IFNA(VLOOKUP($E307,Table26[],3,FALSE),"")</f>
        <v>0</v>
      </c>
      <c r="O307" s="761">
        <f>_xlfn.IFNA(VLOOKUP($E307,Table26[],4,FALSE),"")</f>
        <v>0</v>
      </c>
      <c r="P307" s="761">
        <f>_xlfn.IFNA(VLOOKUP($E307,Table26[],5,FALSE),"")</f>
        <v>0</v>
      </c>
      <c r="Q307" s="762">
        <f>_xlfn.IFNA(VLOOKUP($E307,Table26[],6,FALSE),"")</f>
        <v>0</v>
      </c>
      <c r="R307" s="448"/>
      <c r="S307" s="137"/>
    </row>
    <row r="308" spans="1:19" ht="70.95" customHeight="1" thickBot="1" x14ac:dyDescent="0.3">
      <c r="A308" s="148"/>
      <c r="B308" s="849"/>
      <c r="C308" s="437">
        <v>284</v>
      </c>
      <c r="D308" s="414">
        <v>2</v>
      </c>
      <c r="E308" s="516" t="s">
        <v>169</v>
      </c>
      <c r="F308" s="408" t="str">
        <f>_xlfn.IFNA(IF(VLOOKUP(E308,Languages!$A:$D,1,TRUE)=E308,VLOOKUP(E308,Languages!$A:$D,Summary!$C$7,TRUE),NA()),"")</f>
        <v>Toiminnon kyberturvallisuuden tilannekuvan viestimiseksi on määritetty menetelmät, joita päivitetään säännöllisesti.</v>
      </c>
      <c r="G308" s="483" t="s">
        <v>1537</v>
      </c>
      <c r="H308" s="407"/>
      <c r="I308" s="407" t="s">
        <v>1537</v>
      </c>
      <c r="J308" s="527" t="s">
        <v>1537</v>
      </c>
      <c r="K308" s="527" t="s">
        <v>5</v>
      </c>
      <c r="L308" s="527"/>
      <c r="M308" s="482">
        <f>_xlfn.IFNA(VLOOKUP($E308,Table26[],2,FALSE),"")</f>
        <v>0</v>
      </c>
      <c r="N308" s="761">
        <f>_xlfn.IFNA(VLOOKUP($E308,Table26[],3,FALSE),"")</f>
        <v>0</v>
      </c>
      <c r="O308" s="761">
        <f>_xlfn.IFNA(VLOOKUP($E308,Table26[],4,FALSE),"")</f>
        <v>0</v>
      </c>
      <c r="P308" s="761">
        <f>_xlfn.IFNA(VLOOKUP($E308,Table26[],5,FALSE),"")</f>
        <v>0</v>
      </c>
      <c r="Q308" s="762">
        <f>_xlfn.IFNA(VLOOKUP($E308,Table26[],6,FALSE),"")</f>
        <v>0</v>
      </c>
      <c r="R308" s="448"/>
      <c r="S308" s="137"/>
    </row>
    <row r="309" spans="1:19" ht="70.95" customHeight="1" thickBot="1" x14ac:dyDescent="0.3">
      <c r="A309" s="148"/>
      <c r="B309" s="849"/>
      <c r="C309" s="437">
        <v>285</v>
      </c>
      <c r="D309" s="414">
        <v>2</v>
      </c>
      <c r="E309" s="516" t="s">
        <v>170</v>
      </c>
      <c r="F309" s="408" t="str">
        <f>_xlfn.IFNA(IF(VLOOKUP(E309,Languages!$A:$D,1,TRUE)=E309,VLOOKUP(E309,Languages!$A:$D,Summary!$C$7,TRUE),NA()),"")</f>
        <v>Valvontatieto kootaan yhteen toiminnon operatiivisen tilannekuvan muodostamiseksi.</v>
      </c>
      <c r="G309" s="537">
        <v>35</v>
      </c>
      <c r="H309" s="407" t="s">
        <v>3254</v>
      </c>
      <c r="I309" s="407" t="s">
        <v>3172</v>
      </c>
      <c r="J309" s="527" t="s">
        <v>1537</v>
      </c>
      <c r="K309" s="527" t="s">
        <v>5</v>
      </c>
      <c r="L309" s="527"/>
      <c r="M309" s="482">
        <f>_xlfn.IFNA(VLOOKUP($E309,Table26[],2,FALSE),"")</f>
        <v>0</v>
      </c>
      <c r="N309" s="761">
        <f>_xlfn.IFNA(VLOOKUP($E309,Table26[],3,FALSE),"")</f>
        <v>0</v>
      </c>
      <c r="O309" s="761">
        <f>_xlfn.IFNA(VLOOKUP($E309,Table26[],4,FALSE),"")</f>
        <v>0</v>
      </c>
      <c r="P309" s="761">
        <f>_xlfn.IFNA(VLOOKUP($E309,Table26[],5,FALSE),"")</f>
        <v>0</v>
      </c>
      <c r="Q309" s="762">
        <f>_xlfn.IFNA(VLOOKUP($E309,Table26[],6,FALSE),"")</f>
        <v>0</v>
      </c>
      <c r="R309" s="448"/>
      <c r="S309" s="137"/>
    </row>
    <row r="310" spans="1:19" ht="70.95" customHeight="1" thickBot="1" x14ac:dyDescent="0.3">
      <c r="A310" s="148"/>
      <c r="B310" s="849"/>
      <c r="C310" s="437">
        <v>286</v>
      </c>
      <c r="D310" s="414">
        <v>2</v>
      </c>
      <c r="E310" s="516" t="s">
        <v>171</v>
      </c>
      <c r="F310" s="408" t="str">
        <f>_xlfn.IFNA(IF(VLOOKUP(E310,Languages!$A:$D,1,TRUE)=E310,VLOOKUP(E310,Languages!$A:$D,Summary!$C$7,TRUE),NA()),"")</f>
        <v>Tilannekuvan rikastamiseksi on saatavilla soveltuvaa tietoa eri puolilta organisaatiota.</v>
      </c>
      <c r="G310" s="538">
        <v>36</v>
      </c>
      <c r="H310" s="407" t="s">
        <v>3255</v>
      </c>
      <c r="I310" s="407" t="s">
        <v>3173</v>
      </c>
      <c r="J310" s="527" t="s">
        <v>1537</v>
      </c>
      <c r="K310" s="527" t="s">
        <v>5</v>
      </c>
      <c r="L310" s="527"/>
      <c r="M310" s="482">
        <f>_xlfn.IFNA(VLOOKUP($E310,Table26[],2,FALSE),"")</f>
        <v>0</v>
      </c>
      <c r="N310" s="761">
        <f>_xlfn.IFNA(VLOOKUP($E310,Table26[],3,FALSE),"")</f>
        <v>0</v>
      </c>
      <c r="O310" s="761">
        <f>_xlfn.IFNA(VLOOKUP($E310,Table26[],4,FALSE),"")</f>
        <v>0</v>
      </c>
      <c r="P310" s="761">
        <f>_xlfn.IFNA(VLOOKUP($E310,Table26[],5,FALSE),"")</f>
        <v>0</v>
      </c>
      <c r="Q310" s="762">
        <f>_xlfn.IFNA(VLOOKUP($E310,Table26[],6,FALSE),"")</f>
        <v>0</v>
      </c>
      <c r="R310" s="448"/>
      <c r="S310" s="137"/>
    </row>
    <row r="311" spans="1:19" ht="70.95" customHeight="1" thickBot="1" x14ac:dyDescent="0.3">
      <c r="A311" s="148"/>
      <c r="B311" s="849"/>
      <c r="C311" s="437">
        <v>287</v>
      </c>
      <c r="D311" s="414">
        <v>3</v>
      </c>
      <c r="E311" s="516" t="s">
        <v>172</v>
      </c>
      <c r="F311" s="408" t="str">
        <f>_xlfn.IFNA(IF(VLOOKUP(E311,Languages!$A:$D,1,TRUE)=E311,VLOOKUP(E311,Languages!$A:$D,Summary!$C$7,TRUE),NA()),"")</f>
        <v>Tilannekuvan raportoinnista on määritetty vaatimuksia, joihin kuuluu oikea-aikaisen kyberturvallisuustiedon jakaminen organisaation määrittelemille sidosryhmille.</v>
      </c>
      <c r="G311" s="483" t="s">
        <v>1537</v>
      </c>
      <c r="H311" s="407"/>
      <c r="I311" s="407" t="s">
        <v>1537</v>
      </c>
      <c r="J311" s="527" t="s">
        <v>3878</v>
      </c>
      <c r="K311" s="527" t="s">
        <v>3960</v>
      </c>
      <c r="L311" s="527" t="e">
        <f>AVERAGE(Import_KOKU!E41,Import_KOKU!E106)</f>
        <v>#DIV/0!</v>
      </c>
      <c r="M311" s="482">
        <f>_xlfn.IFNA(VLOOKUP($E311,Table26[],2,FALSE),"")</f>
        <v>0</v>
      </c>
      <c r="N311" s="761">
        <f>_xlfn.IFNA(VLOOKUP($E311,Table26[],3,FALSE),"")</f>
        <v>0</v>
      </c>
      <c r="O311" s="761">
        <f>_xlfn.IFNA(VLOOKUP($E311,Table26[],4,FALSE),"")</f>
        <v>0</v>
      </c>
      <c r="P311" s="761">
        <f>_xlfn.IFNA(VLOOKUP($E311,Table26[],5,FALSE),"")</f>
        <v>0</v>
      </c>
      <c r="Q311" s="762">
        <f>_xlfn.IFNA(VLOOKUP($E311,Table26[],6,FALSE),"")</f>
        <v>0</v>
      </c>
      <c r="R311" s="448"/>
      <c r="S311" s="137"/>
    </row>
    <row r="312" spans="1:19" ht="70.95" customHeight="1" thickBot="1" x14ac:dyDescent="0.3">
      <c r="A312" s="148"/>
      <c r="B312" s="849"/>
      <c r="C312" s="437">
        <v>288</v>
      </c>
      <c r="D312" s="414">
        <v>3</v>
      </c>
      <c r="E312" s="516" t="s">
        <v>173</v>
      </c>
      <c r="F312" s="408" t="str">
        <f>_xlfn.IFNA(IF(VLOOKUP(E312,Languages!$A:$D,1,TRUE)=E312,VLOOKUP(E312,Languages!$A:$D,Summary!$C$7,TRUE),NA()),"")</f>
        <v>Tilannekuvan rikastamiseksi kerätään soveltuvaa tietoa organisaation ulkopuolelta. Lisäksi tätä tietoa jaetaan organisaation määrittelemille sisäisille sidosryhmille.</v>
      </c>
      <c r="G312" s="538">
        <v>36</v>
      </c>
      <c r="H312" s="407" t="s">
        <v>3255</v>
      </c>
      <c r="I312" s="407" t="s">
        <v>3173</v>
      </c>
      <c r="J312" s="527" t="s">
        <v>1537</v>
      </c>
      <c r="K312" s="527" t="s">
        <v>5</v>
      </c>
      <c r="L312" s="527"/>
      <c r="M312" s="482">
        <f>_xlfn.IFNA(VLOOKUP($E312,Table26[],2,FALSE),"")</f>
        <v>0</v>
      </c>
      <c r="N312" s="761">
        <f>_xlfn.IFNA(VLOOKUP($E312,Table26[],3,FALSE),"")</f>
        <v>0</v>
      </c>
      <c r="O312" s="761">
        <f>_xlfn.IFNA(VLOOKUP($E312,Table26[],4,FALSE),"")</f>
        <v>0</v>
      </c>
      <c r="P312" s="761">
        <f>_xlfn.IFNA(VLOOKUP($E312,Table26[],5,FALSE),"")</f>
        <v>0</v>
      </c>
      <c r="Q312" s="762">
        <f>_xlfn.IFNA(VLOOKUP($E312,Table26[],6,FALSE),"")</f>
        <v>0</v>
      </c>
      <c r="R312" s="448"/>
      <c r="S312" s="137"/>
    </row>
    <row r="313" spans="1:19" ht="70.95" customHeight="1" thickBot="1" x14ac:dyDescent="0.3">
      <c r="A313" s="148"/>
      <c r="B313" s="849"/>
      <c r="C313" s="437">
        <v>289</v>
      </c>
      <c r="D313" s="414">
        <v>3</v>
      </c>
      <c r="E313" s="516" t="s">
        <v>174</v>
      </c>
      <c r="F313" s="408" t="str">
        <f>_xlfn.IFNA(IF(VLOOKUP(E313,Languages!$A:$D,1,TRUE)=E313,VLOOKUP(E313,Languages!$A:$D,Summary!$C$7,TRUE),NA()),"")</f>
        <v>Kyvykkyys kerätä, ryhmitellä, vertailla ja analysoida valvonnalla tuottua tietoa sekä muodostaa liki reaaliaikaista tilannekuvaa toinnon kyberturvallisuuden tilasta.  Kyvykkyyttä myös ylläpidetään.</v>
      </c>
      <c r="G313" s="483" t="s">
        <v>3209</v>
      </c>
      <c r="H313" s="407" t="s">
        <v>3366</v>
      </c>
      <c r="I313" s="407" t="s">
        <v>3174</v>
      </c>
      <c r="J313" s="527" t="s">
        <v>1537</v>
      </c>
      <c r="K313" s="527" t="s">
        <v>5</v>
      </c>
      <c r="L313" s="527"/>
      <c r="M313" s="482">
        <f>_xlfn.IFNA(VLOOKUP($E313,Table26[],2,FALSE),"")</f>
        <v>0</v>
      </c>
      <c r="N313" s="761">
        <f>_xlfn.IFNA(VLOOKUP($E313,Table26[],3,FALSE),"")</f>
        <v>0</v>
      </c>
      <c r="O313" s="761">
        <f>_xlfn.IFNA(VLOOKUP($E313,Table26[],4,FALSE),"")</f>
        <v>0</v>
      </c>
      <c r="P313" s="761">
        <f>_xlfn.IFNA(VLOOKUP($E313,Table26[],5,FALSE),"")</f>
        <v>0</v>
      </c>
      <c r="Q313" s="762">
        <f>_xlfn.IFNA(VLOOKUP($E313,Table26[],6,FALSE),"")</f>
        <v>0</v>
      </c>
      <c r="R313" s="448"/>
      <c r="S313" s="137"/>
    </row>
    <row r="314" spans="1:19" ht="70.95" customHeight="1" thickBot="1" x14ac:dyDescent="0.3">
      <c r="A314" s="148"/>
      <c r="B314" s="849"/>
      <c r="C314" s="437">
        <v>290</v>
      </c>
      <c r="D314" s="414">
        <v>3</v>
      </c>
      <c r="E314" s="516" t="s">
        <v>175</v>
      </c>
      <c r="F314" s="408" t="str">
        <f>_xlfn.IFNA(IF(VLOOKUP(E314,Languages!$A:$D,1,TRUE)=E314,VLOOKUP(E314,Languages!$A:$D,Summary!$C$7,TRUE),NA()),"")</f>
        <v>Toiminnassa noudatetaan ennalta määriteltyjä, dokumentoituja toimintatiloja, jotka otetaan käyttöön toiminnon kyberurvallisuustilanteen mukaisesti tai muiden osa-alueiden toimintojen käynnistämänä.</v>
      </c>
      <c r="G314" s="483" t="s">
        <v>1537</v>
      </c>
      <c r="H314" s="407"/>
      <c r="I314" s="407" t="s">
        <v>1537</v>
      </c>
      <c r="J314" s="527" t="s">
        <v>1537</v>
      </c>
      <c r="K314" s="527" t="s">
        <v>5</v>
      </c>
      <c r="L314" s="527"/>
      <c r="M314" s="482">
        <f>_xlfn.IFNA(VLOOKUP($E314,Table26[],2,FALSE),"")</f>
        <v>0</v>
      </c>
      <c r="N314" s="761">
        <f>_xlfn.IFNA(VLOOKUP($E314,Table26[],3,FALSE),"")</f>
        <v>0</v>
      </c>
      <c r="O314" s="761">
        <f>_xlfn.IFNA(VLOOKUP($E314,Table26[],4,FALSE),"")</f>
        <v>0</v>
      </c>
      <c r="P314" s="761">
        <f>_xlfn.IFNA(VLOOKUP($E314,Table26[],5,FALSE),"")</f>
        <v>0</v>
      </c>
      <c r="Q314" s="762">
        <f>_xlfn.IFNA(VLOOKUP($E314,Table26[],6,FALSE),"")</f>
        <v>0</v>
      </c>
      <c r="R314" s="448"/>
      <c r="S314" s="137"/>
    </row>
    <row r="315" spans="1:19" ht="70.95" customHeight="1" thickBot="1" x14ac:dyDescent="0.3">
      <c r="A315" s="148"/>
      <c r="B315" s="849"/>
      <c r="C315" s="437">
        <v>291</v>
      </c>
      <c r="D315" s="414">
        <v>2</v>
      </c>
      <c r="E315" s="516" t="s">
        <v>176</v>
      </c>
      <c r="F315" s="408" t="str">
        <f>_xlfn.IFNA(IF(VLOOKUP(E315,Languages!$A:$D,1,TRUE)=E315,VLOOKUP(E315,Languages!$A:$D,Summary!$C$7,TRUE),NA()),"")</f>
        <v>SITUATION-osion toimintaa varten on määritetty dokumentoidut toimintatavat, joita noudatetaan ja päivitetään säännöllisesti.</v>
      </c>
      <c r="G315" s="483" t="s">
        <v>1537</v>
      </c>
      <c r="H315" s="407"/>
      <c r="I315" s="407" t="s">
        <v>1537</v>
      </c>
      <c r="J315" s="527" t="s">
        <v>3834</v>
      </c>
      <c r="K315" s="527" t="s">
        <v>3915</v>
      </c>
      <c r="L315" s="527">
        <f>_xlfn.IFNA(VLOOKUP(J315,Import_KOKU!B:E,4,FALSE),"puuttuu")</f>
        <v>0</v>
      </c>
      <c r="M315" s="482">
        <f>_xlfn.IFNA(VLOOKUP($E315,Table26[],2,FALSE),"")</f>
        <v>0</v>
      </c>
      <c r="N315" s="761">
        <f>_xlfn.IFNA(VLOOKUP($E315,Table26[],3,FALSE),"")</f>
        <v>0</v>
      </c>
      <c r="O315" s="761">
        <f>_xlfn.IFNA(VLOOKUP($E315,Table26[],4,FALSE),"")</f>
        <v>0</v>
      </c>
      <c r="P315" s="761">
        <f>_xlfn.IFNA(VLOOKUP($E315,Table26[],5,FALSE),"")</f>
        <v>0</v>
      </c>
      <c r="Q315" s="762">
        <f>_xlfn.IFNA(VLOOKUP($E315,Table26[],6,FALSE),"")</f>
        <v>0</v>
      </c>
      <c r="R315" s="448"/>
      <c r="S315" s="137"/>
    </row>
    <row r="316" spans="1:19" ht="70.95" customHeight="1" thickBot="1" x14ac:dyDescent="0.3">
      <c r="A316" s="148"/>
      <c r="B316" s="849"/>
      <c r="C316" s="437">
        <v>292</v>
      </c>
      <c r="D316" s="414">
        <v>2</v>
      </c>
      <c r="E316" s="516" t="s">
        <v>177</v>
      </c>
      <c r="F316" s="408" t="str">
        <f>_xlfn.IFNA(IF(VLOOKUP(E316,Languages!$A:$D,1,TRUE)=E316,VLOOKUP(E316,Languages!$A:$D,Summary!$C$7,TRUE),NA()),"")</f>
        <v>SITUATION-osion toimintaa varten on tarjolla riittävät resurssit (henkilöstö, rahoitus ja työkalut).</v>
      </c>
      <c r="G316" s="483" t="s">
        <v>1537</v>
      </c>
      <c r="H316" s="407"/>
      <c r="I316" s="407" t="s">
        <v>1537</v>
      </c>
      <c r="J316" s="527" t="s">
        <v>1537</v>
      </c>
      <c r="K316" s="527" t="s">
        <v>5</v>
      </c>
      <c r="L316" s="527"/>
      <c r="M316" s="482">
        <f>_xlfn.IFNA(VLOOKUP($E316,Table26[],2,FALSE),"")</f>
        <v>0</v>
      </c>
      <c r="N316" s="761">
        <f>_xlfn.IFNA(VLOOKUP($E316,Table26[],3,FALSE),"")</f>
        <v>0</v>
      </c>
      <c r="O316" s="761">
        <f>_xlfn.IFNA(VLOOKUP($E316,Table26[],4,FALSE),"")</f>
        <v>0</v>
      </c>
      <c r="P316" s="761">
        <f>_xlfn.IFNA(VLOOKUP($E316,Table26[],5,FALSE),"")</f>
        <v>0</v>
      </c>
      <c r="Q316" s="762">
        <f>_xlfn.IFNA(VLOOKUP($E316,Table26[],6,FALSE),"")</f>
        <v>0</v>
      </c>
      <c r="R316" s="448"/>
      <c r="S316" s="137"/>
    </row>
    <row r="317" spans="1:19" ht="70.95" customHeight="1" thickBot="1" x14ac:dyDescent="0.3">
      <c r="A317" s="148"/>
      <c r="B317" s="849"/>
      <c r="C317" s="437">
        <v>293</v>
      </c>
      <c r="D317" s="414">
        <v>3</v>
      </c>
      <c r="E317" s="516" t="s">
        <v>178</v>
      </c>
      <c r="F317" s="408" t="str">
        <f>_xlfn.IFNA(IF(VLOOKUP(E317,Languages!$A:$D,1,TRUE)=E317,VLOOKUP(E317,Languages!$A:$D,Summary!$C$7,TRUE),NA()),"")</f>
        <v>SITUATION-osion toimintaa ohjataan vaatimuksilla, jotka on asetettu organisaation johtotason politiikassa (tai vastaavassa ohjeistuksessa).</v>
      </c>
      <c r="G317" s="483" t="s">
        <v>1537</v>
      </c>
      <c r="H317" s="407"/>
      <c r="I317" s="407" t="s">
        <v>1537</v>
      </c>
      <c r="J317" s="527" t="s">
        <v>1537</v>
      </c>
      <c r="K317" s="527" t="s">
        <v>5</v>
      </c>
      <c r="L317" s="527"/>
      <c r="M317" s="482">
        <f>_xlfn.IFNA(VLOOKUP($E317,Table26[],2,FALSE),"")</f>
        <v>0</v>
      </c>
      <c r="N317" s="761">
        <f>_xlfn.IFNA(VLOOKUP($E317,Table26[],3,FALSE),"")</f>
        <v>0</v>
      </c>
      <c r="O317" s="761">
        <f>_xlfn.IFNA(VLOOKUP($E317,Table26[],4,FALSE),"")</f>
        <v>0</v>
      </c>
      <c r="P317" s="761">
        <f>_xlfn.IFNA(VLOOKUP($E317,Table26[],5,FALSE),"")</f>
        <v>0</v>
      </c>
      <c r="Q317" s="762">
        <f>_xlfn.IFNA(VLOOKUP($E317,Table26[],6,FALSE),"")</f>
        <v>0</v>
      </c>
      <c r="R317" s="448"/>
      <c r="S317" s="137"/>
    </row>
    <row r="318" spans="1:19" ht="70.95" customHeight="1" thickBot="1" x14ac:dyDescent="0.3">
      <c r="A318" s="148"/>
      <c r="B318" s="849"/>
      <c r="C318" s="437">
        <v>294</v>
      </c>
      <c r="D318" s="414">
        <v>3</v>
      </c>
      <c r="E318" s="516" t="s">
        <v>179</v>
      </c>
      <c r="F318" s="408" t="str">
        <f>_xlfn.IFNA(IF(VLOOKUP(E318,Languages!$A:$D,1,TRUE)=E318,VLOOKUP(E318,Languages!$A:$D,Summary!$C$7,TRUE),NA()),"")</f>
        <v>SITUATION-osion toiminnan suorittamiseen tarvittavat vastuut, tilivelvollisuudet ja valtuutukset on jalkautettu soveltuville työntekijöille.</v>
      </c>
      <c r="G318" s="483" t="s">
        <v>1537</v>
      </c>
      <c r="H318" s="407"/>
      <c r="I318" s="407" t="s">
        <v>1537</v>
      </c>
      <c r="J318" s="527" t="s">
        <v>1537</v>
      </c>
      <c r="K318" s="527" t="s">
        <v>5</v>
      </c>
      <c r="L318" s="527"/>
      <c r="M318" s="482">
        <f>_xlfn.IFNA(VLOOKUP($E318,Table26[],2,FALSE),"")</f>
        <v>0</v>
      </c>
      <c r="N318" s="761">
        <f>_xlfn.IFNA(VLOOKUP($E318,Table26[],3,FALSE),"")</f>
        <v>0</v>
      </c>
      <c r="O318" s="761">
        <f>_xlfn.IFNA(VLOOKUP($E318,Table26[],4,FALSE),"")</f>
        <v>0</v>
      </c>
      <c r="P318" s="761">
        <f>_xlfn.IFNA(VLOOKUP($E318,Table26[],5,FALSE),"")</f>
        <v>0</v>
      </c>
      <c r="Q318" s="762">
        <f>_xlfn.IFNA(VLOOKUP($E318,Table26[],6,FALSE),"")</f>
        <v>0</v>
      </c>
      <c r="R318" s="448"/>
      <c r="S318" s="137"/>
    </row>
    <row r="319" spans="1:19" ht="70.95" customHeight="1" thickBot="1" x14ac:dyDescent="0.3">
      <c r="A319" s="148"/>
      <c r="B319" s="849"/>
      <c r="C319" s="437">
        <v>295</v>
      </c>
      <c r="D319" s="414">
        <v>3</v>
      </c>
      <c r="E319" s="516" t="s">
        <v>180</v>
      </c>
      <c r="F319" s="408" t="str">
        <f>_xlfn.IFNA(IF(VLOOKUP(E319,Languages!$A:$D,1,TRUE)=E319,VLOOKUP(E319,Languages!$A:$D,Summary!$C$7,TRUE),NA()),"")</f>
        <v>SITUATION-osion toimintaa suorittavilla työntekijöillä on riittävät tiedot ja taidot tehtäviensä suorittamiseen.</v>
      </c>
      <c r="G319" s="483" t="s">
        <v>1537</v>
      </c>
      <c r="H319" s="407"/>
      <c r="I319" s="407" t="s">
        <v>1537</v>
      </c>
      <c r="J319" s="527" t="s">
        <v>1537</v>
      </c>
      <c r="K319" s="527" t="s">
        <v>5</v>
      </c>
      <c r="L319" s="527"/>
      <c r="M319" s="482">
        <f>_xlfn.IFNA(VLOOKUP($E319,Table26[],2,FALSE),"")</f>
        <v>0</v>
      </c>
      <c r="N319" s="761">
        <f>_xlfn.IFNA(VLOOKUP($E319,Table26[],3,FALSE),"")</f>
        <v>0</v>
      </c>
      <c r="O319" s="761">
        <f>_xlfn.IFNA(VLOOKUP($E319,Table26[],4,FALSE),"")</f>
        <v>0</v>
      </c>
      <c r="P319" s="761">
        <f>_xlfn.IFNA(VLOOKUP($E319,Table26[],5,FALSE),"")</f>
        <v>0</v>
      </c>
      <c r="Q319" s="762">
        <f>_xlfn.IFNA(VLOOKUP($E319,Table26[],6,FALSE),"")</f>
        <v>0</v>
      </c>
      <c r="R319" s="448"/>
      <c r="S319" s="137"/>
    </row>
    <row r="320" spans="1:19" ht="70.95" customHeight="1" thickBot="1" x14ac:dyDescent="0.3">
      <c r="A320" s="148"/>
      <c r="B320" s="849"/>
      <c r="C320" s="437">
        <v>296</v>
      </c>
      <c r="D320" s="414">
        <v>3</v>
      </c>
      <c r="E320" s="516" t="s">
        <v>181</v>
      </c>
      <c r="F320" s="408" t="str">
        <f>_xlfn.IFNA(IF(VLOOKUP(E320,Languages!$A:$D,1,TRUE)=E320,VLOOKUP(E320,Languages!$A:$D,Summary!$C$7,TRUE),NA()),"")</f>
        <v>SITUATION-osion toiminnan vaikuttavuutta arvioidaan ja seurataan.</v>
      </c>
      <c r="G320" s="483" t="s">
        <v>1537</v>
      </c>
      <c r="H320" s="407"/>
      <c r="I320" s="407" t="s">
        <v>1537</v>
      </c>
      <c r="J320" s="527" t="s">
        <v>1537</v>
      </c>
      <c r="K320" s="527" t="s">
        <v>5</v>
      </c>
      <c r="L320" s="527"/>
      <c r="M320" s="482">
        <f>_xlfn.IFNA(VLOOKUP($E320,Table26[],2,FALSE),"")</f>
        <v>0</v>
      </c>
      <c r="N320" s="761">
        <f>_xlfn.IFNA(VLOOKUP($E320,Table26[],3,FALSE),"")</f>
        <v>0</v>
      </c>
      <c r="O320" s="761">
        <f>_xlfn.IFNA(VLOOKUP($E320,Table26[],4,FALSE),"")</f>
        <v>0</v>
      </c>
      <c r="P320" s="761">
        <f>_xlfn.IFNA(VLOOKUP($E320,Table26[],5,FALSE),"")</f>
        <v>0</v>
      </c>
      <c r="Q320" s="762">
        <f>_xlfn.IFNA(VLOOKUP($E320,Table26[],6,FALSE),"")</f>
        <v>0</v>
      </c>
      <c r="R320" s="448"/>
      <c r="S320" s="137"/>
    </row>
    <row r="321" spans="1:19" ht="70.95" customHeight="1" thickBot="1" x14ac:dyDescent="0.3">
      <c r="A321" s="148"/>
      <c r="B321" s="849"/>
      <c r="C321" s="437">
        <v>297</v>
      </c>
      <c r="D321" s="414">
        <v>1</v>
      </c>
      <c r="E321" s="516" t="s">
        <v>2276</v>
      </c>
      <c r="F321" s="408" t="str">
        <f>_xlfn.IFNA(IF(VLOOKUP(E321,Languages!$A:$D,1,TRUE)=E321,VLOOKUP(E321,Languages!$A:$D,Summary!$C$7,TRUE),NA()),"")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G321" s="539">
        <v>48</v>
      </c>
      <c r="H321" s="407" t="s">
        <v>3232</v>
      </c>
      <c r="I321" s="407" t="s">
        <v>3175</v>
      </c>
      <c r="J321" s="527" t="s">
        <v>3839</v>
      </c>
      <c r="K321" s="527" t="s">
        <v>3920</v>
      </c>
      <c r="L321" s="527">
        <f>_xlfn.IFNA(VLOOKUP(J321,Import_KOKU!B:E,4,FALSE),"puuttuu")</f>
        <v>0</v>
      </c>
      <c r="M321" s="482">
        <f>_xlfn.IFNA(VLOOKUP($E321,Table26[],2,FALSE),"")</f>
        <v>0</v>
      </c>
      <c r="N321" s="761">
        <f>_xlfn.IFNA(VLOOKUP($E321,Table26[],3,FALSE),"")</f>
        <v>0</v>
      </c>
      <c r="O321" s="761">
        <f>_xlfn.IFNA(VLOOKUP($E321,Table26[],4,FALSE),"")</f>
        <v>0</v>
      </c>
      <c r="P321" s="761">
        <f>_xlfn.IFNA(VLOOKUP($E321,Table26[],5,FALSE),"")</f>
        <v>0</v>
      </c>
      <c r="Q321" s="762">
        <f>_xlfn.IFNA(VLOOKUP($E321,Table26[],6,FALSE),"")</f>
        <v>0</v>
      </c>
      <c r="R321" s="448"/>
      <c r="S321" s="137"/>
    </row>
    <row r="322" spans="1:19" ht="70.95" customHeight="1" thickBot="1" x14ac:dyDescent="0.3">
      <c r="A322" s="148"/>
      <c r="B322" s="849"/>
      <c r="C322" s="437">
        <v>298</v>
      </c>
      <c r="D322" s="414">
        <v>1</v>
      </c>
      <c r="E322" s="516" t="s">
        <v>2277</v>
      </c>
      <c r="F322" s="408" t="str">
        <f>_xlfn.IFNA(IF(VLOOKUP(E322,Languages!$A:$D,1,TRUE)=E322,VLOOKUP(E322,Languages!$A:$D,Summary!$C$7,TRUE),NA()),"")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G322" s="539">
        <v>48</v>
      </c>
      <c r="H322" s="407" t="s">
        <v>3232</v>
      </c>
      <c r="I322" s="407" t="s">
        <v>3175</v>
      </c>
      <c r="J322" s="527" t="s">
        <v>3853</v>
      </c>
      <c r="K322" s="527" t="s">
        <v>3935</v>
      </c>
      <c r="L322" s="527">
        <f>_xlfn.IFNA(VLOOKUP(J322,Import_KOKU!B:E,4,FALSE),"puuttuu")</f>
        <v>0</v>
      </c>
      <c r="M322" s="482">
        <f>_xlfn.IFNA(VLOOKUP($E322,Table26[],2,FALSE),"")</f>
        <v>0</v>
      </c>
      <c r="N322" s="761">
        <f>_xlfn.IFNA(VLOOKUP($E322,Table26[],3,FALSE),"")</f>
        <v>0</v>
      </c>
      <c r="O322" s="761">
        <f>_xlfn.IFNA(VLOOKUP($E322,Table26[],4,FALSE),"")</f>
        <v>0</v>
      </c>
      <c r="P322" s="761">
        <f>_xlfn.IFNA(VLOOKUP($E322,Table26[],5,FALSE),"")</f>
        <v>0</v>
      </c>
      <c r="Q322" s="762">
        <f>_xlfn.IFNA(VLOOKUP($E322,Table26[],6,FALSE),"")</f>
        <v>0</v>
      </c>
      <c r="R322" s="448"/>
      <c r="S322" s="137"/>
    </row>
    <row r="323" spans="1:19" ht="70.95" customHeight="1" thickBot="1" x14ac:dyDescent="0.3">
      <c r="A323" s="148"/>
      <c r="B323" s="849"/>
      <c r="C323" s="437">
        <v>299</v>
      </c>
      <c r="D323" s="414">
        <v>2</v>
      </c>
      <c r="E323" s="516" t="s">
        <v>2278</v>
      </c>
      <c r="F323" s="408" t="str">
        <f>_xlfn.IFNA(IF(VLOOKUP(E323,Languages!$A:$D,1,TRUE)=E323,VLOOKUP(E323,Languages!$A:$D,Summary!$C$7,TRUE),NA()),"")</f>
        <v>Toimittajista ja muista kumppaneista aiheutuvien riskien tunnistamiseen käytetään määriteltyjä menetelmiä.</v>
      </c>
      <c r="G323" s="539">
        <v>48</v>
      </c>
      <c r="H323" s="407" t="s">
        <v>3232</v>
      </c>
      <c r="I323" s="407" t="s">
        <v>3175</v>
      </c>
      <c r="J323" s="527" t="s">
        <v>1537</v>
      </c>
      <c r="K323" s="527" t="s">
        <v>5</v>
      </c>
      <c r="L323" s="527"/>
      <c r="M323" s="482">
        <f>_xlfn.IFNA(VLOOKUP($E323,Table26[],2,FALSE),"")</f>
        <v>0</v>
      </c>
      <c r="N323" s="761">
        <f>_xlfn.IFNA(VLOOKUP($E323,Table26[],3,FALSE),"")</f>
        <v>0</v>
      </c>
      <c r="O323" s="761">
        <f>_xlfn.IFNA(VLOOKUP($E323,Table26[],4,FALSE),"")</f>
        <v>0</v>
      </c>
      <c r="P323" s="761">
        <f>_xlfn.IFNA(VLOOKUP($E323,Table26[],5,FALSE),"")</f>
        <v>0</v>
      </c>
      <c r="Q323" s="762">
        <f>_xlfn.IFNA(VLOOKUP($E323,Table26[],6,FALSE),"")</f>
        <v>0</v>
      </c>
      <c r="R323" s="448"/>
      <c r="S323" s="137"/>
    </row>
    <row r="324" spans="1:19" ht="70.95" customHeight="1" thickBot="1" x14ac:dyDescent="0.3">
      <c r="A324" s="148"/>
      <c r="B324" s="849"/>
      <c r="C324" s="437">
        <v>300</v>
      </c>
      <c r="D324" s="414">
        <v>2</v>
      </c>
      <c r="E324" s="516" t="s">
        <v>2279</v>
      </c>
      <c r="F324" s="408" t="str">
        <f>_xlfn.IFNA(IF(VLOOKUP(E324,Languages!$A:$D,1,TRUE)=E324,VLOOKUP(E324,Languages!$A:$D,Summary!$C$7,TRUE),NA()),"")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G324" s="539">
        <v>48</v>
      </c>
      <c r="H324" s="407" t="s">
        <v>3232</v>
      </c>
      <c r="I324" s="407" t="s">
        <v>3175</v>
      </c>
      <c r="J324" s="527" t="s">
        <v>1537</v>
      </c>
      <c r="K324" s="527" t="s">
        <v>5</v>
      </c>
      <c r="L324" s="527"/>
      <c r="M324" s="482">
        <f>_xlfn.IFNA(VLOOKUP($E324,Table26[],2,FALSE),"")</f>
        <v>0</v>
      </c>
      <c r="N324" s="761">
        <f>_xlfn.IFNA(VLOOKUP($E324,Table26[],3,FALSE),"")</f>
        <v>0</v>
      </c>
      <c r="O324" s="761">
        <f>_xlfn.IFNA(VLOOKUP($E324,Table26[],4,FALSE),"")</f>
        <v>0</v>
      </c>
      <c r="P324" s="761">
        <f>_xlfn.IFNA(VLOOKUP($E324,Table26[],5,FALSE),"")</f>
        <v>0</v>
      </c>
      <c r="Q324" s="762">
        <f>_xlfn.IFNA(VLOOKUP($E324,Table26[],6,FALSE),"")</f>
        <v>0</v>
      </c>
      <c r="R324" s="448"/>
      <c r="S324" s="137"/>
    </row>
    <row r="325" spans="1:19" ht="70.95" customHeight="1" thickBot="1" x14ac:dyDescent="0.3">
      <c r="A325" s="148"/>
      <c r="B325" s="849"/>
      <c r="C325" s="437">
        <v>301</v>
      </c>
      <c r="D325" s="414">
        <v>2</v>
      </c>
      <c r="E325" s="516" t="s">
        <v>2280</v>
      </c>
      <c r="F325" s="408" t="str">
        <f>_xlfn.IFNA(IF(VLOOKUP(E325,Languages!$A:$D,1,TRUE)=E325,VLOOKUP(E325,Languages!$A:$D,Summary!$C$7,TRUE),NA()),"")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G325" s="539">
        <v>48</v>
      </c>
      <c r="H325" s="407" t="s">
        <v>3232</v>
      </c>
      <c r="I325" s="407" t="s">
        <v>3175</v>
      </c>
      <c r="J325" s="527" t="s">
        <v>1537</v>
      </c>
      <c r="K325" s="527" t="s">
        <v>5</v>
      </c>
      <c r="L325" s="527"/>
      <c r="M325" s="482">
        <f>_xlfn.IFNA(VLOOKUP($E325,Table26[],2,FALSE),"")</f>
        <v>0</v>
      </c>
      <c r="N325" s="761">
        <f>_xlfn.IFNA(VLOOKUP($E325,Table26[],3,FALSE),"")</f>
        <v>0</v>
      </c>
      <c r="O325" s="761">
        <f>_xlfn.IFNA(VLOOKUP($E325,Table26[],4,FALSE),"")</f>
        <v>0</v>
      </c>
      <c r="P325" s="761">
        <f>_xlfn.IFNA(VLOOKUP($E325,Table26[],5,FALSE),"")</f>
        <v>0</v>
      </c>
      <c r="Q325" s="762">
        <f>_xlfn.IFNA(VLOOKUP($E325,Table26[],6,FALSE),"")</f>
        <v>0</v>
      </c>
      <c r="R325" s="448"/>
      <c r="S325" s="137"/>
    </row>
    <row r="326" spans="1:19" ht="70.95" customHeight="1" thickBot="1" x14ac:dyDescent="0.3">
      <c r="A326" s="148"/>
      <c r="B326" s="849"/>
      <c r="C326" s="437">
        <v>302</v>
      </c>
      <c r="D326" s="414">
        <v>3</v>
      </c>
      <c r="E326" s="516" t="s">
        <v>2281</v>
      </c>
      <c r="F326" s="408" t="str">
        <f>_xlfn.IFNA(IF(VLOOKUP(E326,Languages!$A:$D,1,TRUE)=E326,VLOOKUP(E326,Languages!$A:$D,Summary!$C$7,TRUE),NA()),"")</f>
        <v>Toimittajien ja muiden kumppaniverkoston toimijoiden priorisointia päivitetään aika ajoin ja määriteltyjen tilanteiden kuten järjestelmämuutosten tai ulkoisten tapahtumien yhteydessä.</v>
      </c>
      <c r="G326" s="539">
        <v>48</v>
      </c>
      <c r="H326" s="407" t="s">
        <v>3232</v>
      </c>
      <c r="I326" s="407" t="s">
        <v>3175</v>
      </c>
      <c r="J326" s="527" t="s">
        <v>1537</v>
      </c>
      <c r="K326" s="527" t="s">
        <v>5</v>
      </c>
      <c r="L326" s="527"/>
      <c r="M326" s="482">
        <f>_xlfn.IFNA(VLOOKUP($E326,Table26[],2,FALSE),"")</f>
        <v>0</v>
      </c>
      <c r="N326" s="761">
        <f>_xlfn.IFNA(VLOOKUP($E326,Table26[],3,FALSE),"")</f>
        <v>0</v>
      </c>
      <c r="O326" s="761">
        <f>_xlfn.IFNA(VLOOKUP($E326,Table26[],4,FALSE),"")</f>
        <v>0</v>
      </c>
      <c r="P326" s="761">
        <f>_xlfn.IFNA(VLOOKUP($E326,Table26[],5,FALSE),"")</f>
        <v>0</v>
      </c>
      <c r="Q326" s="762">
        <f>_xlfn.IFNA(VLOOKUP($E326,Table26[],6,FALSE),"")</f>
        <v>0</v>
      </c>
      <c r="R326" s="448"/>
      <c r="S326" s="137"/>
    </row>
    <row r="327" spans="1:19" ht="70.95" customHeight="1" thickBot="1" x14ac:dyDescent="0.3">
      <c r="A327" s="148"/>
      <c r="B327" s="849"/>
      <c r="C327" s="437">
        <v>303</v>
      </c>
      <c r="D327" s="414">
        <v>1</v>
      </c>
      <c r="E327" s="516" t="s">
        <v>2284</v>
      </c>
      <c r="F327" s="408" t="str">
        <f>_xlfn.IFNA(IF(VLOOKUP(E327,Languages!$A:$D,1,TRUE)=E327,VLOOKUP(E327,Languages!$A:$D,Summary!$C$7,TRUE),NA()),"")</f>
        <v>Toimittajien ja muiden kumppaniverkoston toimijoiden valintaan vaikuttaa arvio niiden kyberturvallisuuskelpoisuuksista. Tasolla 1 tämän ei tarvitse olla systemaattista ja säännöllistä.</v>
      </c>
      <c r="G327" s="540">
        <v>49</v>
      </c>
      <c r="H327" s="407" t="s">
        <v>3233</v>
      </c>
      <c r="I327" s="407" t="s">
        <v>3176</v>
      </c>
      <c r="J327" s="527" t="s">
        <v>3879</v>
      </c>
      <c r="K327" s="527" t="s">
        <v>3961</v>
      </c>
      <c r="L327" s="527" t="e">
        <f>AVERAGE(Import_KOKU!E68,Import_KOKU!E81)</f>
        <v>#DIV/0!</v>
      </c>
      <c r="M327" s="482">
        <f>_xlfn.IFNA(VLOOKUP($E327,Table26[],2,FALSE),"")</f>
        <v>0</v>
      </c>
      <c r="N327" s="761">
        <f>_xlfn.IFNA(VLOOKUP($E327,Table26[],3,FALSE),"")</f>
        <v>0</v>
      </c>
      <c r="O327" s="761">
        <f>_xlfn.IFNA(VLOOKUP($E327,Table26[],4,FALSE),"")</f>
        <v>0</v>
      </c>
      <c r="P327" s="761">
        <f>_xlfn.IFNA(VLOOKUP($E327,Table26[],5,FALSE),"")</f>
        <v>0</v>
      </c>
      <c r="Q327" s="762">
        <f>_xlfn.IFNA(VLOOKUP($E327,Table26[],6,FALSE),"")</f>
        <v>0</v>
      </c>
      <c r="R327" s="448"/>
      <c r="S327" s="137"/>
    </row>
    <row r="328" spans="1:19" ht="70.95" customHeight="1" thickBot="1" x14ac:dyDescent="0.3">
      <c r="A328" s="148"/>
      <c r="B328" s="849"/>
      <c r="C328" s="437">
        <v>304</v>
      </c>
      <c r="D328" s="414">
        <v>1</v>
      </c>
      <c r="E328" s="516" t="s">
        <v>2285</v>
      </c>
      <c r="F328" s="408" t="str">
        <f>_xlfn.IFNA(IF(VLOOKUP(E328,Languages!$A:$D,1,TRUE)=E328,VLOOKUP(E328,Languages!$A:$D,Summary!$C$7,TRUE),NA()),"")</f>
        <v>Tuotteiden ja palveluiden valintaan vaikuttaa arvio niiden kyberkyvykkyyksistä. Tasolla 1 tämän ei tarvitse olla systemaattista ja säännöllistä.</v>
      </c>
      <c r="G328" s="541">
        <v>50</v>
      </c>
      <c r="H328" s="407" t="s">
        <v>3234</v>
      </c>
      <c r="I328" s="407" t="s">
        <v>3177</v>
      </c>
      <c r="J328" s="527" t="s">
        <v>1537</v>
      </c>
      <c r="K328" s="527" t="s">
        <v>5</v>
      </c>
      <c r="L328" s="527"/>
      <c r="M328" s="482">
        <f>_xlfn.IFNA(VLOOKUP($E328,Table26[],2,FALSE),"")</f>
        <v>0</v>
      </c>
      <c r="N328" s="761">
        <f>_xlfn.IFNA(VLOOKUP($E328,Table26[],3,FALSE),"")</f>
        <v>0</v>
      </c>
      <c r="O328" s="761">
        <f>_xlfn.IFNA(VLOOKUP($E328,Table26[],4,FALSE),"")</f>
        <v>0</v>
      </c>
      <c r="P328" s="761">
        <f>_xlfn.IFNA(VLOOKUP($E328,Table26[],5,FALSE),"")</f>
        <v>0</v>
      </c>
      <c r="Q328" s="762">
        <f>_xlfn.IFNA(VLOOKUP($E328,Table26[],6,FALSE),"")</f>
        <v>0</v>
      </c>
      <c r="R328" s="448"/>
      <c r="S328" s="137"/>
    </row>
    <row r="329" spans="1:19" ht="70.95" customHeight="1" thickBot="1" x14ac:dyDescent="0.3">
      <c r="A329" s="148"/>
      <c r="B329" s="849"/>
      <c r="C329" s="437">
        <v>305</v>
      </c>
      <c r="D329" s="414">
        <v>2</v>
      </c>
      <c r="E329" s="516" t="s">
        <v>2286</v>
      </c>
      <c r="F329" s="408" t="str">
        <f>_xlfn.IFNA(IF(VLOOKUP(E329,Languages!$A:$D,1,TRUE)=E329,VLOOKUP(E329,Languages!$A:$D,Summary!$C$7,TRUE),NA()),"")</f>
        <v>Määriteltyjä menetelmiä noudatetaan, kun tunnistetaan kyberturvallisuusvaatimuksia ja toteutetaan niihin liittyviä suojaustoimia, joilla suojaudutaan toimittajista ja kumppaniverkoston toimijoista aiheutuvilta riskeiltä.</v>
      </c>
      <c r="G329" s="483" t="s">
        <v>3210</v>
      </c>
      <c r="H329" s="407" t="s">
        <v>3371</v>
      </c>
      <c r="I329" s="407" t="s">
        <v>3178</v>
      </c>
      <c r="J329" s="527" t="s">
        <v>1537</v>
      </c>
      <c r="K329" s="527" t="s">
        <v>5</v>
      </c>
      <c r="L329" s="527"/>
      <c r="M329" s="482">
        <f>_xlfn.IFNA(VLOOKUP($E329,Table26[],2,FALSE),"")</f>
        <v>0</v>
      </c>
      <c r="N329" s="761">
        <f>_xlfn.IFNA(VLOOKUP($E329,Table26[],3,FALSE),"")</f>
        <v>0</v>
      </c>
      <c r="O329" s="761">
        <f>_xlfn.IFNA(VLOOKUP($E329,Table26[],4,FALSE),"")</f>
        <v>0</v>
      </c>
      <c r="P329" s="761">
        <f>_xlfn.IFNA(VLOOKUP($E329,Table26[],5,FALSE),"")</f>
        <v>0</v>
      </c>
      <c r="Q329" s="762">
        <f>_xlfn.IFNA(VLOOKUP($E329,Table26[],6,FALSE),"")</f>
        <v>0</v>
      </c>
      <c r="R329" s="448"/>
      <c r="S329" s="137"/>
    </row>
    <row r="330" spans="1:19" ht="70.95" customHeight="1" thickBot="1" x14ac:dyDescent="0.3">
      <c r="A330" s="148"/>
      <c r="B330" s="849"/>
      <c r="C330" s="437">
        <v>306</v>
      </c>
      <c r="D330" s="414">
        <v>2</v>
      </c>
      <c r="E330" s="516" t="s">
        <v>2287</v>
      </c>
      <c r="F330" s="408" t="str">
        <f>_xlfn.IFNA(IF(VLOOKUP(E330,Languages!$A:$D,1,TRUE)=E330,VLOOKUP(E330,Languages!$A:$D,Summary!$C$7,TRUE),NA()),"")</f>
        <v>Määriteltyjä menetelmiä noudatetaan, kun arvioidaan ja valitaan toimittajia ja muita kumppaniverkoston toimijoita.</v>
      </c>
      <c r="G330" s="540">
        <v>49</v>
      </c>
      <c r="H330" s="407" t="s">
        <v>3233</v>
      </c>
      <c r="I330" s="407" t="s">
        <v>3176</v>
      </c>
      <c r="J330" s="527" t="s">
        <v>1537</v>
      </c>
      <c r="K330" s="527" t="s">
        <v>5</v>
      </c>
      <c r="L330" s="527"/>
      <c r="M330" s="482">
        <f>_xlfn.IFNA(VLOOKUP($E330,Table26[],2,FALSE),"")</f>
        <v>0</v>
      </c>
      <c r="N330" s="761">
        <f>_xlfn.IFNA(VLOOKUP($E330,Table26[],3,FALSE),"")</f>
        <v>0</v>
      </c>
      <c r="O330" s="761">
        <f>_xlfn.IFNA(VLOOKUP($E330,Table26[],4,FALSE),"")</f>
        <v>0</v>
      </c>
      <c r="P330" s="761">
        <f>_xlfn.IFNA(VLOOKUP($E330,Table26[],5,FALSE),"")</f>
        <v>0</v>
      </c>
      <c r="Q330" s="762">
        <f>_xlfn.IFNA(VLOOKUP($E330,Table26[],6,FALSE),"")</f>
        <v>0</v>
      </c>
      <c r="R330" s="448"/>
      <c r="S330" s="137"/>
    </row>
    <row r="331" spans="1:19" ht="70.95" customHeight="1" thickBot="1" x14ac:dyDescent="0.3">
      <c r="A331" s="148"/>
      <c r="B331" s="849"/>
      <c r="C331" s="437">
        <v>307</v>
      </c>
      <c r="D331" s="414">
        <v>2</v>
      </c>
      <c r="E331" s="516" t="s">
        <v>2288</v>
      </c>
      <c r="F331" s="408" t="str">
        <f>_xlfn.IFNA(IF(VLOOKUP(E331,Languages!$A:$D,1,TRUE)=E331,VLOOKUP(E331,Languages!$A:$D,Summary!$C$7,TRUE),NA()),"")</f>
        <v>Tiukempia suojaustoimia toteutetaan korkean prioriteetin toimittajille ja muille kumppaniverkoston toimijoille.</v>
      </c>
      <c r="G331" s="542">
        <v>51</v>
      </c>
      <c r="H331" s="407" t="s">
        <v>3235</v>
      </c>
      <c r="I331" s="407" t="s">
        <v>3179</v>
      </c>
      <c r="J331" s="527" t="s">
        <v>1537</v>
      </c>
      <c r="K331" s="527" t="s">
        <v>5</v>
      </c>
      <c r="L331" s="527"/>
      <c r="M331" s="482">
        <f>_xlfn.IFNA(VLOOKUP($E331,Table26[],2,FALSE),"")</f>
        <v>0</v>
      </c>
      <c r="N331" s="761">
        <f>_xlfn.IFNA(VLOOKUP($E331,Table26[],3,FALSE),"")</f>
        <v>0</v>
      </c>
      <c r="O331" s="761">
        <f>_xlfn.IFNA(VLOOKUP($E331,Table26[],4,FALSE),"")</f>
        <v>0</v>
      </c>
      <c r="P331" s="761">
        <f>_xlfn.IFNA(VLOOKUP($E331,Table26[],5,FALSE),"")</f>
        <v>0</v>
      </c>
      <c r="Q331" s="762">
        <f>_xlfn.IFNA(VLOOKUP($E331,Table26[],6,FALSE),"")</f>
        <v>0</v>
      </c>
      <c r="R331" s="448"/>
      <c r="S331" s="137"/>
    </row>
    <row r="332" spans="1:19" ht="70.95" customHeight="1" thickBot="1" x14ac:dyDescent="0.3">
      <c r="A332" s="148"/>
      <c r="B332" s="849"/>
      <c r="C332" s="437">
        <v>308</v>
      </c>
      <c r="D332" s="414">
        <v>2</v>
      </c>
      <c r="E332" s="516" t="s">
        <v>2289</v>
      </c>
      <c r="F332" s="408" t="str">
        <f>_xlfn.IFNA(IF(VLOOKUP(E332,Languages!$A:$D,1,TRUE)=E332,VLOOKUP(E332,Languages!$A:$D,Summary!$C$7,TRUE),NA()),"")</f>
        <v>Kyberturvallisuusvaatimukset (esimerkiksi haavoittuvuustiedotus, poikkeamatapausten SLA vaatimukset) ovat osa toimittajien ja muiden kumppaniverkoston toimijoiden kanssa laadittavia sopimuksia.</v>
      </c>
      <c r="G332" s="533">
        <v>52</v>
      </c>
      <c r="H332" s="407" t="s">
        <v>3236</v>
      </c>
      <c r="I332" s="407" t="s">
        <v>3180</v>
      </c>
      <c r="J332" s="527" t="s">
        <v>3880</v>
      </c>
      <c r="K332" s="527" t="s">
        <v>3962</v>
      </c>
      <c r="L332" s="527">
        <f>_xlfn.IFNA(VLOOKUP(J332,Import_KOKU!B:E,4,FALSE),"puuttuu")</f>
        <v>0</v>
      </c>
      <c r="M332" s="482">
        <f>_xlfn.IFNA(VLOOKUP($E332,Table26[],2,FALSE),"")</f>
        <v>0</v>
      </c>
      <c r="N332" s="761">
        <f>_xlfn.IFNA(VLOOKUP($E332,Table26[],3,FALSE),"")</f>
        <v>0</v>
      </c>
      <c r="O332" s="761">
        <f>_xlfn.IFNA(VLOOKUP($E332,Table26[],4,FALSE),"")</f>
        <v>0</v>
      </c>
      <c r="P332" s="761">
        <f>_xlfn.IFNA(VLOOKUP($E332,Table26[],5,FALSE),"")</f>
        <v>0</v>
      </c>
      <c r="Q332" s="762">
        <f>_xlfn.IFNA(VLOOKUP($E332,Table26[],6,FALSE),"")</f>
        <v>0</v>
      </c>
      <c r="R332" s="448"/>
      <c r="S332" s="137"/>
    </row>
    <row r="333" spans="1:19" ht="70.95" customHeight="1" thickBot="1" x14ac:dyDescent="0.3">
      <c r="A333" s="148"/>
      <c r="B333" s="849"/>
      <c r="C333" s="437">
        <v>309</v>
      </c>
      <c r="D333" s="414">
        <v>2</v>
      </c>
      <c r="E333" s="516" t="s">
        <v>2290</v>
      </c>
      <c r="F333" s="408" t="str">
        <f>_xlfn.IFNA(IF(VLOOKUP(E333,Languages!$A:$D,1,TRUE)=E333,VLOOKUP(E333,Languages!$A:$D,Summary!$C$7,TRUE),NA()),"")</f>
        <v>Toimittajat ja muut kumppaniverkoston toimijat osoittavat aika ajoin kykynsä täyttää asetetut kyberturvallisuusvaatimukset.</v>
      </c>
      <c r="G333" s="533">
        <v>52</v>
      </c>
      <c r="H333" s="407" t="s">
        <v>3236</v>
      </c>
      <c r="I333" s="407" t="s">
        <v>3180</v>
      </c>
      <c r="J333" s="527" t="s">
        <v>1537</v>
      </c>
      <c r="K333" s="527" t="s">
        <v>5</v>
      </c>
      <c r="L333" s="527"/>
      <c r="M333" s="482">
        <f>_xlfn.IFNA(VLOOKUP($E333,Table26[],2,FALSE),"")</f>
        <v>0</v>
      </c>
      <c r="N333" s="761">
        <f>_xlfn.IFNA(VLOOKUP($E333,Table26[],3,FALSE),"")</f>
        <v>0</v>
      </c>
      <c r="O333" s="761">
        <f>_xlfn.IFNA(VLOOKUP($E333,Table26[],4,FALSE),"")</f>
        <v>0</v>
      </c>
      <c r="P333" s="761">
        <f>_xlfn.IFNA(VLOOKUP($E333,Table26[],5,FALSE),"")</f>
        <v>0</v>
      </c>
      <c r="Q333" s="762">
        <f>_xlfn.IFNA(VLOOKUP($E333,Table26[],6,FALSE),"")</f>
        <v>0</v>
      </c>
      <c r="R333" s="448"/>
      <c r="S333" s="137"/>
    </row>
    <row r="334" spans="1:19" ht="70.95" customHeight="1" thickBot="1" x14ac:dyDescent="0.3">
      <c r="A334" s="148"/>
      <c r="B334" s="849"/>
      <c r="C334" s="437">
        <v>310</v>
      </c>
      <c r="D334" s="414">
        <v>3</v>
      </c>
      <c r="E334" s="516" t="s">
        <v>2291</v>
      </c>
      <c r="F334" s="408" t="str">
        <f>_xlfn.IFNA(IF(VLOOKUP(E334,Languages!$A:$D,1,TRUE)=E334,VLOOKUP(E334,Languages!$A:$D,Summary!$C$7,TRUE),NA()),"")</f>
        <v>Toimittajille ja muille kumppaniverkoston toimijoille asetetut kyberturvallisuusvaatimukset sisältävät soveltuvin osin vaatimuksia turvallisesta ohjelmisto- ja tuotekehityksestä.</v>
      </c>
      <c r="G334" s="533">
        <v>52</v>
      </c>
      <c r="H334" s="407" t="s">
        <v>3236</v>
      </c>
      <c r="I334" s="407" t="s">
        <v>3180</v>
      </c>
      <c r="J334" s="527" t="s">
        <v>1537</v>
      </c>
      <c r="K334" s="527" t="s">
        <v>5</v>
      </c>
      <c r="L334" s="527"/>
      <c r="M334" s="482">
        <f>_xlfn.IFNA(VLOOKUP($E334,Table26[],2,FALSE),"")</f>
        <v>0</v>
      </c>
      <c r="N334" s="761">
        <f>_xlfn.IFNA(VLOOKUP($E334,Table26[],3,FALSE),"")</f>
        <v>0</v>
      </c>
      <c r="O334" s="761">
        <f>_xlfn.IFNA(VLOOKUP($E334,Table26[],4,FALSE),"")</f>
        <v>0</v>
      </c>
      <c r="P334" s="761">
        <f>_xlfn.IFNA(VLOOKUP($E334,Table26[],5,FALSE),"")</f>
        <v>0</v>
      </c>
      <c r="Q334" s="762">
        <f>_xlfn.IFNA(VLOOKUP($E334,Table26[],6,FALSE),"")</f>
        <v>0</v>
      </c>
      <c r="R334" s="448"/>
      <c r="S334" s="137"/>
    </row>
    <row r="335" spans="1:19" ht="70.95" customHeight="1" thickBot="1" x14ac:dyDescent="0.3">
      <c r="A335" s="148"/>
      <c r="B335" s="849"/>
      <c r="C335" s="437">
        <v>311</v>
      </c>
      <c r="D335" s="414">
        <v>3</v>
      </c>
      <c r="E335" s="516" t="s">
        <v>2292</v>
      </c>
      <c r="F335" s="408" t="str">
        <f>_xlfn.IFNA(IF(VLOOKUP(E335,Languages!$A:$D,1,TRUE)=E335,VLOOKUP(E335,Languages!$A:$D,Summary!$C$7,TRUE),NA()),"")</f>
        <v>Tuotteiden valintakriteereissä on huomioitu asianmukaisesti käyttöiän tai käyttötuen päättymisen ajankohdat.</v>
      </c>
      <c r="G335" s="541">
        <v>50</v>
      </c>
      <c r="H335" s="407" t="s">
        <v>3234</v>
      </c>
      <c r="I335" s="407" t="s">
        <v>3177</v>
      </c>
      <c r="J335" s="527" t="s">
        <v>1537</v>
      </c>
      <c r="K335" s="527" t="s">
        <v>5</v>
      </c>
      <c r="L335" s="527"/>
      <c r="M335" s="482">
        <f>_xlfn.IFNA(VLOOKUP($E335,Table26[],2,FALSE),"")</f>
        <v>0</v>
      </c>
      <c r="N335" s="761">
        <f>_xlfn.IFNA(VLOOKUP($E335,Table26[],3,FALSE),"")</f>
        <v>0</v>
      </c>
      <c r="O335" s="761">
        <f>_xlfn.IFNA(VLOOKUP($E335,Table26[],4,FALSE),"")</f>
        <v>0</v>
      </c>
      <c r="P335" s="761">
        <f>_xlfn.IFNA(VLOOKUP($E335,Table26[],5,FALSE),"")</f>
        <v>0</v>
      </c>
      <c r="Q335" s="762">
        <f>_xlfn.IFNA(VLOOKUP($E335,Table26[],6,FALSE),"")</f>
        <v>0</v>
      </c>
      <c r="R335" s="448"/>
      <c r="S335" s="137"/>
    </row>
    <row r="336" spans="1:19" ht="70.95" customHeight="1" thickBot="1" x14ac:dyDescent="0.3">
      <c r="A336" s="148"/>
      <c r="B336" s="849"/>
      <c r="C336" s="437">
        <v>312</v>
      </c>
      <c r="D336" s="414">
        <v>3</v>
      </c>
      <c r="E336" s="516" t="s">
        <v>2293</v>
      </c>
      <c r="F336" s="408" t="str">
        <f>_xlfn.IFNA(IF(VLOOKUP(E336,Languages!$A:$D,1,TRUE)=E336,VLOOKUP(E336,Languages!$A:$D,Summary!$C$7,TRUE),NA()),"")</f>
        <v>Valintakriteereiden osana on huomioitu asianmukaisesti toimet väärennettyjä tai vaarantuneita ohjelmistoja, laitteita tai palveluita vastaan.</v>
      </c>
      <c r="G336" s="541">
        <v>50</v>
      </c>
      <c r="H336" s="407" t="s">
        <v>3234</v>
      </c>
      <c r="I336" s="407" t="s">
        <v>3177</v>
      </c>
      <c r="J336" s="527" t="s">
        <v>1537</v>
      </c>
      <c r="K336" s="527" t="s">
        <v>5</v>
      </c>
      <c r="L336" s="527"/>
      <c r="M336" s="482">
        <f>_xlfn.IFNA(VLOOKUP($E336,Table26[],2,FALSE),"")</f>
        <v>0</v>
      </c>
      <c r="N336" s="761">
        <f>_xlfn.IFNA(VLOOKUP($E336,Table26[],3,FALSE),"")</f>
        <v>0</v>
      </c>
      <c r="O336" s="761">
        <f>_xlfn.IFNA(VLOOKUP($E336,Table26[],4,FALSE),"")</f>
        <v>0</v>
      </c>
      <c r="P336" s="761">
        <f>_xlfn.IFNA(VLOOKUP($E336,Table26[],5,FALSE),"")</f>
        <v>0</v>
      </c>
      <c r="Q336" s="762">
        <f>_xlfn.IFNA(VLOOKUP($E336,Table26[],6,FALSE),"")</f>
        <v>0</v>
      </c>
      <c r="R336" s="448"/>
      <c r="S336" s="137"/>
    </row>
    <row r="337" spans="1:19" ht="70.95" customHeight="1" thickBot="1" x14ac:dyDescent="0.3">
      <c r="A337" s="148"/>
      <c r="B337" s="849"/>
      <c r="C337" s="437">
        <v>313</v>
      </c>
      <c r="D337" s="414">
        <v>3</v>
      </c>
      <c r="E337" s="516" t="s">
        <v>2294</v>
      </c>
      <c r="F337" s="408" t="str">
        <f>_xlfn.IFNA(IF(VLOOKUP(E337,Languages!$A:$D,1,TRUE)=E337,VLOOKUP(E337,Languages!$A:$D,Summary!$C$7,TRUE),NA()),"")</f>
        <v xml:space="preserve">Korkean prioriteetin  omaisuuserien (laitteiden, ohjelmistojen ja tietovarantojen) valintakriteerit sisältävät ns. materiaaliluettelon (bill of materials) ainakin on keskeisten osien, kuten laitteiston ja ohjemlmistojen osalta. </v>
      </c>
      <c r="G337" s="541">
        <v>50</v>
      </c>
      <c r="H337" s="407" t="s">
        <v>3234</v>
      </c>
      <c r="I337" s="407" t="s">
        <v>3177</v>
      </c>
      <c r="J337" s="527" t="s">
        <v>1537</v>
      </c>
      <c r="K337" s="527" t="s">
        <v>5</v>
      </c>
      <c r="L337" s="527"/>
      <c r="M337" s="482">
        <f>_xlfn.IFNA(VLOOKUP($E337,Table26[],2,FALSE),"")</f>
        <v>0</v>
      </c>
      <c r="N337" s="761">
        <f>_xlfn.IFNA(VLOOKUP($E337,Table26[],3,FALSE),"")</f>
        <v>0</v>
      </c>
      <c r="O337" s="761">
        <f>_xlfn.IFNA(VLOOKUP($E337,Table26[],4,FALSE),"")</f>
        <v>0</v>
      </c>
      <c r="P337" s="761">
        <f>_xlfn.IFNA(VLOOKUP($E337,Table26[],5,FALSE),"")</f>
        <v>0</v>
      </c>
      <c r="Q337" s="762">
        <f>_xlfn.IFNA(VLOOKUP($E337,Table26[],6,FALSE),"")</f>
        <v>0</v>
      </c>
      <c r="R337" s="448"/>
      <c r="S337" s="137"/>
    </row>
    <row r="338" spans="1:19" ht="70.95" customHeight="1" thickBot="1" x14ac:dyDescent="0.3">
      <c r="A338" s="148"/>
      <c r="B338" s="849"/>
      <c r="C338" s="437">
        <v>314</v>
      </c>
      <c r="D338" s="414">
        <v>3</v>
      </c>
      <c r="E338" s="516" t="s">
        <v>2295</v>
      </c>
      <c r="F338" s="408" t="str">
        <f>_xlfn.IFNA(IF(VLOOKUP(E338,Languages!$A:$D,1,TRUE)=E338,VLOOKUP(E338,Languages!$A:$D,Summary!$C$7,TRUE),NA()),"")</f>
        <v>Korkean prioriteetin  omaisuuserien (laitteiden, ohjelmistojen ja tietovarantojen) valintakriteereissä on huomioitu kaikki kolmannen osapuolen hosting ympäristöt  ja lähdekoodi</v>
      </c>
      <c r="G338" s="541">
        <v>50</v>
      </c>
      <c r="H338" s="407" t="s">
        <v>3234</v>
      </c>
      <c r="I338" s="407" t="s">
        <v>3177</v>
      </c>
      <c r="J338" s="527" t="s">
        <v>1537</v>
      </c>
      <c r="K338" s="527" t="s">
        <v>5</v>
      </c>
      <c r="L338" s="527"/>
      <c r="M338" s="482">
        <f>_xlfn.IFNA(VLOOKUP($E338,Table26[],2,FALSE),"")</f>
        <v>0</v>
      </c>
      <c r="N338" s="761">
        <f>_xlfn.IFNA(VLOOKUP($E338,Table26[],3,FALSE),"")</f>
        <v>0</v>
      </c>
      <c r="O338" s="761">
        <f>_xlfn.IFNA(VLOOKUP($E338,Table26[],4,FALSE),"")</f>
        <v>0</v>
      </c>
      <c r="P338" s="761">
        <f>_xlfn.IFNA(VLOOKUP($E338,Table26[],5,FALSE),"")</f>
        <v>0</v>
      </c>
      <c r="Q338" s="762">
        <f>_xlfn.IFNA(VLOOKUP($E338,Table26[],6,FALSE),"")</f>
        <v>0</v>
      </c>
      <c r="R338" s="448"/>
      <c r="S338" s="137"/>
    </row>
    <row r="339" spans="1:19" ht="70.95" customHeight="1" thickBot="1" x14ac:dyDescent="0.3">
      <c r="A339" s="148"/>
      <c r="B339" s="849"/>
      <c r="C339" s="437">
        <v>315</v>
      </c>
      <c r="D339" s="414">
        <v>3</v>
      </c>
      <c r="E339" s="516" t="s">
        <v>2296</v>
      </c>
      <c r="F339" s="408" t="str">
        <f>_xlfn.IFNA(IF(VLOOKUP(E339,Languages!$A:$D,1,TRUE)=E339,VLOOKUP(E339,Languages!$A:$D,Summary!$C$7,TRUE),NA()),"")</f>
        <v>Hankittavien laitteiden, ohjelmistojen ja tietovarantojen hyväksyntätestaukseen kuuluu kyberturvallisuusvaatimusten testaus.</v>
      </c>
      <c r="G339" s="541">
        <v>50</v>
      </c>
      <c r="H339" s="407" t="s">
        <v>3234</v>
      </c>
      <c r="I339" s="407" t="s">
        <v>3177</v>
      </c>
      <c r="J339" s="527" t="s">
        <v>1537</v>
      </c>
      <c r="K339" s="527" t="s">
        <v>5</v>
      </c>
      <c r="L339" s="527"/>
      <c r="M339" s="482">
        <f>_xlfn.IFNA(VLOOKUP($E339,Table26[],2,FALSE),"")</f>
        <v>0</v>
      </c>
      <c r="N339" s="761">
        <f>_xlfn.IFNA(VLOOKUP($E339,Table26[],3,FALSE),"")</f>
        <v>0</v>
      </c>
      <c r="O339" s="761">
        <f>_xlfn.IFNA(VLOOKUP($E339,Table26[],4,FALSE),"")</f>
        <v>0</v>
      </c>
      <c r="P339" s="761">
        <f>_xlfn.IFNA(VLOOKUP($E339,Table26[],5,FALSE),"")</f>
        <v>0</v>
      </c>
      <c r="Q339" s="762">
        <f>_xlfn.IFNA(VLOOKUP($E339,Table26[],6,FALSE),"")</f>
        <v>0</v>
      </c>
      <c r="R339" s="448"/>
      <c r="S339" s="137"/>
    </row>
    <row r="340" spans="1:19" ht="70.95" customHeight="1" thickBot="1" x14ac:dyDescent="0.3">
      <c r="A340" s="148"/>
      <c r="B340" s="849"/>
      <c r="C340" s="437">
        <v>316</v>
      </c>
      <c r="D340" s="414">
        <v>2</v>
      </c>
      <c r="E340" s="516" t="s">
        <v>2299</v>
      </c>
      <c r="F340" s="408" t="str">
        <f>_xlfn.IFNA(IF(VLOOKUP(E340,Languages!$A:$D,1,TRUE)=E340,VLOOKUP(E340,Languages!$A:$D,Summary!$C$7,TRUE),NA()),"")</f>
        <v>THIRD-PARTIES-osion toimintaa varten on määritetty dokumentoidut toimintatavat, joita noudatetaan ja ylläpidetään säännöllisesti.</v>
      </c>
      <c r="G340" s="483" t="s">
        <v>1537</v>
      </c>
      <c r="H340" s="407"/>
      <c r="I340" s="407" t="s">
        <v>1537</v>
      </c>
      <c r="J340" s="527" t="s">
        <v>1537</v>
      </c>
      <c r="K340" s="527" t="s">
        <v>5</v>
      </c>
      <c r="L340" s="527"/>
      <c r="M340" s="482">
        <f>_xlfn.IFNA(VLOOKUP($E340,Table26[],2,FALSE),"")</f>
        <v>0</v>
      </c>
      <c r="N340" s="761">
        <f>_xlfn.IFNA(VLOOKUP($E340,Table26[],3,FALSE),"")</f>
        <v>0</v>
      </c>
      <c r="O340" s="761">
        <f>_xlfn.IFNA(VLOOKUP($E340,Table26[],4,FALSE),"")</f>
        <v>0</v>
      </c>
      <c r="P340" s="761">
        <f>_xlfn.IFNA(VLOOKUP($E340,Table26[],5,FALSE),"")</f>
        <v>0</v>
      </c>
      <c r="Q340" s="762">
        <f>_xlfn.IFNA(VLOOKUP($E340,Table26[],6,FALSE),"")</f>
        <v>0</v>
      </c>
      <c r="R340" s="448"/>
      <c r="S340" s="137"/>
    </row>
    <row r="341" spans="1:19" ht="70.95" customHeight="1" thickBot="1" x14ac:dyDescent="0.3">
      <c r="A341" s="148"/>
      <c r="B341" s="849"/>
      <c r="C341" s="437">
        <v>317</v>
      </c>
      <c r="D341" s="414">
        <v>2</v>
      </c>
      <c r="E341" s="516" t="s">
        <v>2300</v>
      </c>
      <c r="F341" s="408" t="str">
        <f>_xlfn.IFNA(IF(VLOOKUP(E341,Languages!$A:$D,1,TRUE)=E341,VLOOKUP(E341,Languages!$A:$D,Summary!$C$7,TRUE),NA()),"")</f>
        <v>THIRD-PARTIES-osion toimintaa varten on tarjolla riittävät resurssit (henkilöstö, rahoitus ja työkalut).</v>
      </c>
      <c r="G341" s="483" t="s">
        <v>1537</v>
      </c>
      <c r="H341" s="407"/>
      <c r="I341" s="407" t="s">
        <v>1537</v>
      </c>
      <c r="J341" s="527" t="s">
        <v>1537</v>
      </c>
      <c r="K341" s="527" t="s">
        <v>5</v>
      </c>
      <c r="L341" s="527"/>
      <c r="M341" s="482">
        <f>_xlfn.IFNA(VLOOKUP($E341,Table26[],2,FALSE),"")</f>
        <v>0</v>
      </c>
      <c r="N341" s="761">
        <f>_xlfn.IFNA(VLOOKUP($E341,Table26[],3,FALSE),"")</f>
        <v>0</v>
      </c>
      <c r="O341" s="761">
        <f>_xlfn.IFNA(VLOOKUP($E341,Table26[],4,FALSE),"")</f>
        <v>0</v>
      </c>
      <c r="P341" s="761">
        <f>_xlfn.IFNA(VLOOKUP($E341,Table26[],5,FALSE),"")</f>
        <v>0</v>
      </c>
      <c r="Q341" s="762">
        <f>_xlfn.IFNA(VLOOKUP($E341,Table26[],6,FALSE),"")</f>
        <v>0</v>
      </c>
      <c r="R341" s="448"/>
      <c r="S341" s="137"/>
    </row>
    <row r="342" spans="1:19" ht="70.95" customHeight="1" thickBot="1" x14ac:dyDescent="0.3">
      <c r="A342" s="148"/>
      <c r="B342" s="849"/>
      <c r="C342" s="437">
        <v>318</v>
      </c>
      <c r="D342" s="414">
        <v>3</v>
      </c>
      <c r="E342" s="516" t="s">
        <v>2301</v>
      </c>
      <c r="F342" s="408" t="str">
        <f>_xlfn.IFNA(IF(VLOOKUP(E342,Languages!$A:$D,1,TRUE)=E342,VLOOKUP(E342,Languages!$A:$D,Summary!$C$7,TRUE),NA()),"")</f>
        <v>THIRD-PARTIES-osion toimintaa ohjataan vaatimuksilla, jotka on asetettu organisaation johtotason politiikassa (tai vastaavassa ohjeistuksessa).</v>
      </c>
      <c r="G342" s="483" t="s">
        <v>1537</v>
      </c>
      <c r="H342" s="407"/>
      <c r="I342" s="407" t="s">
        <v>1537</v>
      </c>
      <c r="J342" s="527" t="s">
        <v>1537</v>
      </c>
      <c r="K342" s="527" t="s">
        <v>5</v>
      </c>
      <c r="L342" s="527"/>
      <c r="M342" s="482">
        <f>_xlfn.IFNA(VLOOKUP($E342,Table26[],2,FALSE),"")</f>
        <v>0</v>
      </c>
      <c r="N342" s="761">
        <f>_xlfn.IFNA(VLOOKUP($E342,Table26[],3,FALSE),"")</f>
        <v>0</v>
      </c>
      <c r="O342" s="761">
        <f>_xlfn.IFNA(VLOOKUP($E342,Table26[],4,FALSE),"")</f>
        <v>0</v>
      </c>
      <c r="P342" s="761">
        <f>_xlfn.IFNA(VLOOKUP($E342,Table26[],5,FALSE),"")</f>
        <v>0</v>
      </c>
      <c r="Q342" s="762">
        <f>_xlfn.IFNA(VLOOKUP($E342,Table26[],6,FALSE),"")</f>
        <v>0</v>
      </c>
      <c r="R342" s="448"/>
      <c r="S342" s="137"/>
    </row>
    <row r="343" spans="1:19" ht="70.95" customHeight="1" thickBot="1" x14ac:dyDescent="0.3">
      <c r="A343" s="148"/>
      <c r="B343" s="849"/>
      <c r="C343" s="437">
        <v>319</v>
      </c>
      <c r="D343" s="414">
        <v>3</v>
      </c>
      <c r="E343" s="516" t="s">
        <v>2302</v>
      </c>
      <c r="F343" s="408" t="str">
        <f>_xlfn.IFNA(IF(VLOOKUP(E343,Languages!$A:$D,1,TRUE)=E343,VLOOKUP(E343,Languages!$A:$D,Summary!$C$7,TRUE),NA()),"")</f>
        <v xml:space="preserve">THIRD-PARTIES-osion toiminnan suorittamiseen tarvittavat vastuut, tilivelvollisuudet ja valtuutukset on jalkautettu soveltuville työntekijöille. </v>
      </c>
      <c r="G343" s="483" t="s">
        <v>1537</v>
      </c>
      <c r="H343" s="407"/>
      <c r="I343" s="407" t="s">
        <v>1537</v>
      </c>
      <c r="J343" s="527" t="s">
        <v>1537</v>
      </c>
      <c r="K343" s="527" t="s">
        <v>5</v>
      </c>
      <c r="L343" s="527"/>
      <c r="M343" s="482">
        <f>_xlfn.IFNA(VLOOKUP($E343,Table26[],2,FALSE),"")</f>
        <v>0</v>
      </c>
      <c r="N343" s="761">
        <f>_xlfn.IFNA(VLOOKUP($E343,Table26[],3,FALSE),"")</f>
        <v>0</v>
      </c>
      <c r="O343" s="761">
        <f>_xlfn.IFNA(VLOOKUP($E343,Table26[],4,FALSE),"")</f>
        <v>0</v>
      </c>
      <c r="P343" s="761">
        <f>_xlfn.IFNA(VLOOKUP($E343,Table26[],5,FALSE),"")</f>
        <v>0</v>
      </c>
      <c r="Q343" s="762">
        <f>_xlfn.IFNA(VLOOKUP($E343,Table26[],6,FALSE),"")</f>
        <v>0</v>
      </c>
      <c r="R343" s="448"/>
      <c r="S343" s="137"/>
    </row>
    <row r="344" spans="1:19" ht="70.95" customHeight="1" thickBot="1" x14ac:dyDescent="0.3">
      <c r="A344" s="148"/>
      <c r="B344" s="849"/>
      <c r="C344" s="437">
        <v>320</v>
      </c>
      <c r="D344" s="414">
        <v>3</v>
      </c>
      <c r="E344" s="516" t="s">
        <v>2303</v>
      </c>
      <c r="F344" s="408" t="str">
        <f>_xlfn.IFNA(IF(VLOOKUP(E344,Languages!$A:$D,1,TRUE)=E344,VLOOKUP(E344,Languages!$A:$D,Summary!$C$7,TRUE),NA()),"")</f>
        <v>THIRD-PARTIES-osion toimintaa suorittavilla työntekijöillä on riittävät tiedot ja taidot tehtäviensä suorittamiseen.</v>
      </c>
      <c r="G344" s="483" t="s">
        <v>1537</v>
      </c>
      <c r="H344" s="407"/>
      <c r="I344" s="407" t="s">
        <v>1537</v>
      </c>
      <c r="J344" s="527" t="s">
        <v>1537</v>
      </c>
      <c r="K344" s="527" t="s">
        <v>5</v>
      </c>
      <c r="L344" s="527"/>
      <c r="M344" s="482">
        <f>_xlfn.IFNA(VLOOKUP($E344,Table26[],2,FALSE),"")</f>
        <v>0</v>
      </c>
      <c r="N344" s="761">
        <f>_xlfn.IFNA(VLOOKUP($E344,Table26[],3,FALSE),"")</f>
        <v>0</v>
      </c>
      <c r="O344" s="761">
        <f>_xlfn.IFNA(VLOOKUP($E344,Table26[],4,FALSE),"")</f>
        <v>0</v>
      </c>
      <c r="P344" s="761">
        <f>_xlfn.IFNA(VLOOKUP($E344,Table26[],5,FALSE),"")</f>
        <v>0</v>
      </c>
      <c r="Q344" s="762">
        <f>_xlfn.IFNA(VLOOKUP($E344,Table26[],6,FALSE),"")</f>
        <v>0</v>
      </c>
      <c r="R344" s="448"/>
      <c r="S344" s="137"/>
    </row>
    <row r="345" spans="1:19" ht="70.95" customHeight="1" thickBot="1" x14ac:dyDescent="0.3">
      <c r="A345" s="148"/>
      <c r="B345" s="849"/>
      <c r="C345" s="437">
        <v>321</v>
      </c>
      <c r="D345" s="414">
        <v>3</v>
      </c>
      <c r="E345" s="516" t="s">
        <v>2304</v>
      </c>
      <c r="F345" s="408" t="str">
        <f>_xlfn.IFNA(IF(VLOOKUP(E345,Languages!$A:$D,1,TRUE)=E345,VLOOKUP(E345,Languages!$A:$D,Summary!$C$7,TRUE),NA()),"")</f>
        <v>THIRD-PARTIES-osion toiminnan vaikuttavuutta arvioidaan ja seurataan.</v>
      </c>
      <c r="G345" s="483" t="s">
        <v>1537</v>
      </c>
      <c r="H345" s="407"/>
      <c r="I345" s="407" t="s">
        <v>1537</v>
      </c>
      <c r="J345" s="527" t="s">
        <v>1537</v>
      </c>
      <c r="K345" s="527" t="s">
        <v>5</v>
      </c>
      <c r="L345" s="527"/>
      <c r="M345" s="482">
        <f>_xlfn.IFNA(VLOOKUP($E345,Table26[],2,FALSE),"")</f>
        <v>0</v>
      </c>
      <c r="N345" s="761">
        <f>_xlfn.IFNA(VLOOKUP($E345,Table26[],3,FALSE),"")</f>
        <v>0</v>
      </c>
      <c r="O345" s="761">
        <f>_xlfn.IFNA(VLOOKUP($E345,Table26[],4,FALSE),"")</f>
        <v>0</v>
      </c>
      <c r="P345" s="761">
        <f>_xlfn.IFNA(VLOOKUP($E345,Table26[],5,FALSE),"")</f>
        <v>0</v>
      </c>
      <c r="Q345" s="762">
        <f>_xlfn.IFNA(VLOOKUP($E345,Table26[],6,FALSE),"")</f>
        <v>0</v>
      </c>
      <c r="R345" s="448"/>
      <c r="S345" s="137"/>
    </row>
    <row r="346" spans="1:19" ht="70.95" customHeight="1" thickBot="1" x14ac:dyDescent="0.3">
      <c r="A346" s="148"/>
      <c r="B346" s="849"/>
      <c r="C346" s="437">
        <v>322</v>
      </c>
      <c r="D346" s="414">
        <v>1</v>
      </c>
      <c r="E346" s="516" t="s">
        <v>126</v>
      </c>
      <c r="F346" s="408" t="str">
        <f>_xlfn.IFNA(IF(VLOOKUP(E346,Languages!$A:$D,1,TRUE)=E346,VLOOKUP(E346,Languages!$A:$D,Summary!$C$7,TRUE),NA()),"")</f>
        <v>Haavoittuvuuksien tunnistamisen tueksi on tunnistettu soveltuvia tietolähteitä. Tasolla 1 tämän ei tarvitse olla systemaattista ja säännöllistä.</v>
      </c>
      <c r="G346" s="541">
        <v>9</v>
      </c>
      <c r="H346" s="407" t="s">
        <v>3217</v>
      </c>
      <c r="I346" s="407" t="s">
        <v>3181</v>
      </c>
      <c r="J346" s="527" t="s">
        <v>1537</v>
      </c>
      <c r="K346" s="527" t="s">
        <v>5</v>
      </c>
      <c r="L346" s="527"/>
      <c r="M346" s="482">
        <f>_xlfn.IFNA(VLOOKUP($E346,Table26[],2,FALSE),"")</f>
        <v>0</v>
      </c>
      <c r="N346" s="761">
        <f>_xlfn.IFNA(VLOOKUP($E346,Table26[],3,FALSE),"")</f>
        <v>0</v>
      </c>
      <c r="O346" s="761">
        <f>_xlfn.IFNA(VLOOKUP($E346,Table26[],4,FALSE),"")</f>
        <v>0</v>
      </c>
      <c r="P346" s="761">
        <f>_xlfn.IFNA(VLOOKUP($E346,Table26[],5,FALSE),"")</f>
        <v>0</v>
      </c>
      <c r="Q346" s="762">
        <f>_xlfn.IFNA(VLOOKUP($E346,Table26[],6,FALSE),"")</f>
        <v>0</v>
      </c>
      <c r="R346" s="448"/>
      <c r="S346" s="137"/>
    </row>
    <row r="347" spans="1:19" ht="70.95" customHeight="1" thickBot="1" x14ac:dyDescent="0.3">
      <c r="A347" s="148"/>
      <c r="B347" s="849"/>
      <c r="C347" s="437">
        <v>323</v>
      </c>
      <c r="D347" s="414">
        <v>1</v>
      </c>
      <c r="E347" s="516" t="s">
        <v>127</v>
      </c>
      <c r="F347" s="408" t="str">
        <f>_xlfn.IFNA(IF(VLOOKUP(E347,Languages!$A:$D,1,TRUE)=E347,VLOOKUP(E347,Languages!$A:$D,Summary!$C$7,TRUE),NA()),"")</f>
        <v>Haavoittuvuustietoa kerätään ja sitä tulkitaan toimintoa varten. Tasolla 1 tämän ei tarvitse olla systemaattista ja säännöllistä.</v>
      </c>
      <c r="G347" s="542">
        <v>10</v>
      </c>
      <c r="H347" s="407" t="s">
        <v>3245</v>
      </c>
      <c r="I347" s="407" t="s">
        <v>3182</v>
      </c>
      <c r="J347" s="527" t="s">
        <v>1537</v>
      </c>
      <c r="K347" s="527" t="s">
        <v>5</v>
      </c>
      <c r="L347" s="527"/>
      <c r="M347" s="482">
        <f>_xlfn.IFNA(VLOOKUP($E347,Table26[],2,FALSE),"")</f>
        <v>0</v>
      </c>
      <c r="N347" s="761">
        <f>_xlfn.IFNA(VLOOKUP($E347,Table26[],3,FALSE),"")</f>
        <v>0</v>
      </c>
      <c r="O347" s="761">
        <f>_xlfn.IFNA(VLOOKUP($E347,Table26[],4,FALSE),"")</f>
        <v>0</v>
      </c>
      <c r="P347" s="761">
        <f>_xlfn.IFNA(VLOOKUP($E347,Table26[],5,FALSE),"")</f>
        <v>0</v>
      </c>
      <c r="Q347" s="762">
        <f>_xlfn.IFNA(VLOOKUP($E347,Table26[],6,FALSE),"")</f>
        <v>0</v>
      </c>
      <c r="R347" s="448"/>
      <c r="S347" s="137"/>
    </row>
    <row r="348" spans="1:19" ht="70.95" customHeight="1" thickBot="1" x14ac:dyDescent="0.3">
      <c r="A348" s="148"/>
      <c r="B348" s="849"/>
      <c r="C348" s="437">
        <v>324</v>
      </c>
      <c r="D348" s="414">
        <v>1</v>
      </c>
      <c r="E348" s="516" t="s">
        <v>128</v>
      </c>
      <c r="F348" s="408" t="str">
        <f>_xlfn.IFNA(IF(VLOOKUP(E348,Languages!$A:$D,1,TRUE)=E348,VLOOKUP(E348,Languages!$A:$D,Summary!$C$7,TRUE),NA()),"")</f>
        <v>Haavoittuvuusarviointeja suoritetaan. Tasolla 1 tämän ei tarvitse olla systemaattista ja säännöllistä.</v>
      </c>
      <c r="G348" s="533">
        <v>11</v>
      </c>
      <c r="H348" s="407" t="s">
        <v>3246</v>
      </c>
      <c r="I348" s="407" t="s">
        <v>3183</v>
      </c>
      <c r="J348" s="527" t="s">
        <v>1537</v>
      </c>
      <c r="K348" s="527" t="s">
        <v>5</v>
      </c>
      <c r="L348" s="527"/>
      <c r="M348" s="482">
        <f>_xlfn.IFNA(VLOOKUP($E348,Table26[],2,FALSE),"")</f>
        <v>0</v>
      </c>
      <c r="N348" s="761">
        <f>_xlfn.IFNA(VLOOKUP($E348,Table26[],3,FALSE),"")</f>
        <v>0</v>
      </c>
      <c r="O348" s="761">
        <f>_xlfn.IFNA(VLOOKUP($E348,Table26[],4,FALSE),"")</f>
        <v>0</v>
      </c>
      <c r="P348" s="761">
        <f>_xlfn.IFNA(VLOOKUP($E348,Table26[],5,FALSE),"")</f>
        <v>0</v>
      </c>
      <c r="Q348" s="762">
        <f>_xlfn.IFNA(VLOOKUP($E348,Table26[],6,FALSE),"")</f>
        <v>0</v>
      </c>
      <c r="R348" s="448"/>
      <c r="S348" s="137"/>
    </row>
    <row r="349" spans="1:19" ht="70.95" customHeight="1" thickBot="1" x14ac:dyDescent="0.3">
      <c r="A349" s="148"/>
      <c r="B349" s="849"/>
      <c r="C349" s="437">
        <v>325</v>
      </c>
      <c r="D349" s="414">
        <v>1</v>
      </c>
      <c r="E349" s="516" t="s">
        <v>129</v>
      </c>
      <c r="F349" s="408" t="str">
        <f>_xlfn.IFNA(IF(VLOOKUP(E349,Languages!$A:$D,1,TRUE)=E349,VLOOKUP(E349,Languages!$A:$D,Summary!$C$7,TRUE),NA()),"")</f>
        <v>Toiminnon kannalta olennaisiin haavoittuvuuksiin puututaan (esimerkiksi lisäämällä valvontaa tai asentamalla korjauspäivityksiä). Tasolla 1 tämän ei tarvitse olla systemaattista ja säännöllistä.</v>
      </c>
      <c r="G349" s="534">
        <v>12</v>
      </c>
      <c r="H349" s="407" t="s">
        <v>3264</v>
      </c>
      <c r="I349" s="407" t="s">
        <v>3184</v>
      </c>
      <c r="J349" s="527" t="s">
        <v>1537</v>
      </c>
      <c r="K349" s="527" t="s">
        <v>5</v>
      </c>
      <c r="L349" s="527"/>
      <c r="M349" s="482">
        <f>_xlfn.IFNA(VLOOKUP($E349,Table26[],2,FALSE),"")</f>
        <v>0</v>
      </c>
      <c r="N349" s="761">
        <f>_xlfn.IFNA(VLOOKUP($E349,Table26[],3,FALSE),"")</f>
        <v>0</v>
      </c>
      <c r="O349" s="761">
        <f>_xlfn.IFNA(VLOOKUP($E349,Table26[],4,FALSE),"")</f>
        <v>0</v>
      </c>
      <c r="P349" s="761">
        <f>_xlfn.IFNA(VLOOKUP($E349,Table26[],5,FALSE),"")</f>
        <v>0</v>
      </c>
      <c r="Q349" s="762">
        <f>_xlfn.IFNA(VLOOKUP($E349,Table26[],6,FALSE),"")</f>
        <v>0</v>
      </c>
      <c r="R349" s="448"/>
      <c r="S349" s="137"/>
    </row>
    <row r="350" spans="1:19" ht="70.95" customHeight="1" thickBot="1" x14ac:dyDescent="0.3">
      <c r="A350" s="148"/>
      <c r="B350" s="849"/>
      <c r="C350" s="437">
        <v>326</v>
      </c>
      <c r="D350" s="414">
        <v>2</v>
      </c>
      <c r="E350" s="516" t="s">
        <v>130</v>
      </c>
      <c r="F350" s="408" t="str">
        <f>_xlfn.IFNA(IF(VLOOKUP(E350,Languages!$A:$D,1,TRUE)=E350,VLOOKUP(E350,Languages!$A:$D,Summary!$C$7,TRUE),NA()),"")</f>
        <v>Haavoittuvuustiedon lähteet kattavat korkean prioriteetin laitteet ja ohjelmistot  ja näitä tietolähteitä seurataan säännöllisesti.</v>
      </c>
      <c r="G350" s="541">
        <v>9</v>
      </c>
      <c r="H350" s="407" t="s">
        <v>3217</v>
      </c>
      <c r="I350" s="407" t="s">
        <v>3181</v>
      </c>
      <c r="J350" s="527" t="s">
        <v>3881</v>
      </c>
      <c r="K350" s="527" t="s">
        <v>3963</v>
      </c>
      <c r="L350" s="527">
        <f>_xlfn.IFNA(VLOOKUP(J350,Import_KOKU!B:E,4,FALSE),"puuttuu")</f>
        <v>0</v>
      </c>
      <c r="M350" s="482">
        <f>_xlfn.IFNA(VLOOKUP($E350,Table26[],2,FALSE),"")</f>
        <v>0</v>
      </c>
      <c r="N350" s="761">
        <f>_xlfn.IFNA(VLOOKUP($E350,Table26[],3,FALSE),"")</f>
        <v>0</v>
      </c>
      <c r="O350" s="761">
        <f>_xlfn.IFNA(VLOOKUP($E350,Table26[],4,FALSE),"")</f>
        <v>0</v>
      </c>
      <c r="P350" s="761">
        <f>_xlfn.IFNA(VLOOKUP($E350,Table26[],5,FALSE),"")</f>
        <v>0</v>
      </c>
      <c r="Q350" s="762">
        <f>_xlfn.IFNA(VLOOKUP($E350,Table26[],6,FALSE),"")</f>
        <v>0</v>
      </c>
      <c r="R350" s="448"/>
      <c r="S350" s="137"/>
    </row>
    <row r="351" spans="1:19" ht="70.95" customHeight="1" thickBot="1" x14ac:dyDescent="0.3">
      <c r="A351" s="148"/>
      <c r="B351" s="849"/>
      <c r="C351" s="437">
        <v>327</v>
      </c>
      <c r="D351" s="414">
        <v>2</v>
      </c>
      <c r="E351" s="516" t="s">
        <v>131</v>
      </c>
      <c r="F351" s="408" t="str">
        <f>_xlfn.IFNA(IF(VLOOKUP(E351,Languages!$A:$D,1,TRUE)=E351,VLOOKUP(E351,Languages!$A:$D,Summary!$C$7,TRUE),NA()),"")</f>
        <v>Haavoittuvuusarviointeja suoritetaan aika ajoin ja määriteltyjen tilanteiden kuten järjestelmämuutosten tai ulkoisten tapahtumien yhteydessä.</v>
      </c>
      <c r="G351" s="533">
        <v>11</v>
      </c>
      <c r="H351" s="407" t="s">
        <v>3246</v>
      </c>
      <c r="I351" s="407" t="s">
        <v>3183</v>
      </c>
      <c r="J351" s="527" t="s">
        <v>1537</v>
      </c>
      <c r="K351" s="527" t="s">
        <v>5</v>
      </c>
      <c r="L351" s="527"/>
      <c r="M351" s="482">
        <f>_xlfn.IFNA(VLOOKUP($E351,Table26[],2,FALSE),"")</f>
        <v>0</v>
      </c>
      <c r="N351" s="761">
        <f>_xlfn.IFNA(VLOOKUP($E351,Table26[],3,FALSE),"")</f>
        <v>0</v>
      </c>
      <c r="O351" s="761">
        <f>_xlfn.IFNA(VLOOKUP($E351,Table26[],4,FALSE),"")</f>
        <v>0</v>
      </c>
      <c r="P351" s="761">
        <f>_xlfn.IFNA(VLOOKUP($E351,Table26[],5,FALSE),"")</f>
        <v>0</v>
      </c>
      <c r="Q351" s="762">
        <f>_xlfn.IFNA(VLOOKUP($E351,Table26[],6,FALSE),"")</f>
        <v>0</v>
      </c>
      <c r="R351" s="448"/>
      <c r="S351" s="137"/>
    </row>
    <row r="352" spans="1:19" ht="70.95" customHeight="1" thickBot="1" x14ac:dyDescent="0.3">
      <c r="A352" s="148"/>
      <c r="B352" s="849"/>
      <c r="C352" s="437">
        <v>328</v>
      </c>
      <c r="D352" s="414">
        <v>2</v>
      </c>
      <c r="E352" s="516" t="s">
        <v>132</v>
      </c>
      <c r="F352" s="408" t="str">
        <f>_xlfn.IFNA(IF(VLOOKUP(E352,Languages!$A:$D,1,TRUE)=E352,VLOOKUP(E352,Languages!$A:$D,Summary!$C$7,TRUE),NA()),"")</f>
        <v>Tunnistetut haavoittuvuudet analysoidaan, priorisoidaan ja niihin puututaan tilanteen edellyttämin keinoin.</v>
      </c>
      <c r="G352" s="534">
        <v>12</v>
      </c>
      <c r="H352" s="407" t="s">
        <v>3264</v>
      </c>
      <c r="I352" s="407" t="s">
        <v>3184</v>
      </c>
      <c r="J352" s="527" t="s">
        <v>3881</v>
      </c>
      <c r="K352" s="527" t="s">
        <v>3963</v>
      </c>
      <c r="L352" s="527">
        <f>_xlfn.IFNA(VLOOKUP(J352,Import_KOKU!B:E,4,FALSE),"puuttuu")</f>
        <v>0</v>
      </c>
      <c r="M352" s="482">
        <f>_xlfn.IFNA(VLOOKUP($E352,Table26[],2,FALSE),"")</f>
        <v>0</v>
      </c>
      <c r="N352" s="761">
        <f>_xlfn.IFNA(VLOOKUP($E352,Table26[],3,FALSE),"")</f>
        <v>0</v>
      </c>
      <c r="O352" s="761">
        <f>_xlfn.IFNA(VLOOKUP($E352,Table26[],4,FALSE),"")</f>
        <v>0</v>
      </c>
      <c r="P352" s="761">
        <f>_xlfn.IFNA(VLOOKUP($E352,Table26[],5,FALSE),"")</f>
        <v>0</v>
      </c>
      <c r="Q352" s="762">
        <f>_xlfn.IFNA(VLOOKUP($E352,Table26[],6,FALSE),"")</f>
        <v>0</v>
      </c>
      <c r="R352" s="448"/>
      <c r="S352" s="137"/>
    </row>
    <row r="353" spans="1:19" ht="70.95" customHeight="1" thickBot="1" x14ac:dyDescent="0.3">
      <c r="A353" s="148"/>
      <c r="B353" s="849"/>
      <c r="C353" s="437">
        <v>329</v>
      </c>
      <c r="D353" s="414">
        <v>2</v>
      </c>
      <c r="E353" s="516" t="s">
        <v>133</v>
      </c>
      <c r="F353" s="408" t="str">
        <f>_xlfn.IFNA(IF(VLOOKUP(E353,Languages!$A:$D,1,TRUE)=E353,VLOOKUP(E353,Languages!$A:$D,Summary!$C$7,TRUE),NA()),"")</f>
        <v>Ohjelmistokorjausten vaikutus toiminnon operatiiviseen toimintaan arvioidaan ennen korjausten asentamista tai rajoitustoimia (mitigation).</v>
      </c>
      <c r="G353" s="483" t="s">
        <v>1537</v>
      </c>
      <c r="H353" s="407"/>
      <c r="I353" s="407" t="s">
        <v>1537</v>
      </c>
      <c r="J353" s="527" t="s">
        <v>1537</v>
      </c>
      <c r="K353" s="527" t="s">
        <v>5</v>
      </c>
      <c r="L353" s="527"/>
      <c r="M353" s="482">
        <f>_xlfn.IFNA(VLOOKUP($E353,Table26[],2,FALSE),"")</f>
        <v>0</v>
      </c>
      <c r="N353" s="761">
        <f>_xlfn.IFNA(VLOOKUP($E353,Table26[],3,FALSE),"")</f>
        <v>0</v>
      </c>
      <c r="O353" s="761">
        <f>_xlfn.IFNA(VLOOKUP($E353,Table26[],4,FALSE),"")</f>
        <v>0</v>
      </c>
      <c r="P353" s="761">
        <f>_xlfn.IFNA(VLOOKUP($E353,Table26[],5,FALSE),"")</f>
        <v>0</v>
      </c>
      <c r="Q353" s="762">
        <f>_xlfn.IFNA(VLOOKUP($E353,Table26[],6,FALSE),"")</f>
        <v>0</v>
      </c>
      <c r="R353" s="448"/>
      <c r="S353" s="137"/>
    </row>
    <row r="354" spans="1:19" ht="70.95" customHeight="1" thickBot="1" x14ac:dyDescent="0.3">
      <c r="A354" s="148"/>
      <c r="B354" s="849"/>
      <c r="C354" s="437">
        <v>330</v>
      </c>
      <c r="D354" s="414">
        <v>2</v>
      </c>
      <c r="E354" s="516" t="s">
        <v>134</v>
      </c>
      <c r="F354" s="408" t="str">
        <f>_xlfn.IFNA(IF(VLOOKUP(E354,Languages!$A:$D,1,TRUE)=E354,VLOOKUP(E354,Languages!$A:$D,Summary!$C$7,TRUE),NA()),"")</f>
        <v>Tietoa löydetyistä kyberturvallisuushaavoittuvuuksista jaetaan organisaation määrittelemille sidosryhmille.</v>
      </c>
      <c r="G354" s="542">
        <v>10</v>
      </c>
      <c r="H354" s="407" t="s">
        <v>3245</v>
      </c>
      <c r="I354" s="407" t="s">
        <v>3182</v>
      </c>
      <c r="J354" s="527" t="s">
        <v>1537</v>
      </c>
      <c r="K354" s="527" t="s">
        <v>5</v>
      </c>
      <c r="L354" s="527"/>
      <c r="M354" s="482">
        <f>_xlfn.IFNA(VLOOKUP($E354,Table26[],2,FALSE),"")</f>
        <v>0</v>
      </c>
      <c r="N354" s="761">
        <f>_xlfn.IFNA(VLOOKUP($E354,Table26[],3,FALSE),"")</f>
        <v>0</v>
      </c>
      <c r="O354" s="761">
        <f>_xlfn.IFNA(VLOOKUP($E354,Table26[],4,FALSE),"")</f>
        <v>0</v>
      </c>
      <c r="P354" s="761">
        <f>_xlfn.IFNA(VLOOKUP($E354,Table26[],5,FALSE),"")</f>
        <v>0</v>
      </c>
      <c r="Q354" s="762">
        <f>_xlfn.IFNA(VLOOKUP($E354,Table26[],6,FALSE),"")</f>
        <v>0</v>
      </c>
      <c r="R354" s="448"/>
      <c r="S354" s="137"/>
    </row>
    <row r="355" spans="1:19" ht="70.95" customHeight="1" thickBot="1" x14ac:dyDescent="0.3">
      <c r="A355" s="148"/>
      <c r="B355" s="849"/>
      <c r="C355" s="437">
        <v>331</v>
      </c>
      <c r="D355" s="414">
        <v>3</v>
      </c>
      <c r="E355" s="516" t="s">
        <v>135</v>
      </c>
      <c r="F355" s="408" t="str">
        <f>_xlfn.IFNA(IF(VLOOKUP(E355,Languages!$A:$D,1,TRUE)=E355,VLOOKUP(E355,Languages!$A:$D,Summary!$C$7,TRUE),NA()),"")</f>
        <v>Kaikkille toimintoon kuuluvien IT- ja OT-omaisuuserille (laitteet, ohjelmistot ja tietovarannot) on tunnistettu haavoittuvuustietolähteet, joita myös seurataan.</v>
      </c>
      <c r="G355" s="541">
        <v>9</v>
      </c>
      <c r="H355" s="407" t="s">
        <v>3217</v>
      </c>
      <c r="I355" s="407" t="s">
        <v>3181</v>
      </c>
      <c r="J355" s="527" t="s">
        <v>1537</v>
      </c>
      <c r="K355" s="527" t="s">
        <v>5</v>
      </c>
      <c r="L355" s="527"/>
      <c r="M355" s="482">
        <f>_xlfn.IFNA(VLOOKUP($E355,Table26[],2,FALSE),"")</f>
        <v>0</v>
      </c>
      <c r="N355" s="761">
        <f>_xlfn.IFNA(VLOOKUP($E355,Table26[],3,FALSE),"")</f>
        <v>0</v>
      </c>
      <c r="O355" s="761">
        <f>_xlfn.IFNA(VLOOKUP($E355,Table26[],4,FALSE),"")</f>
        <v>0</v>
      </c>
      <c r="P355" s="761">
        <f>_xlfn.IFNA(VLOOKUP($E355,Table26[],5,FALSE),"")</f>
        <v>0</v>
      </c>
      <c r="Q355" s="762">
        <f>_xlfn.IFNA(VLOOKUP($E355,Table26[],6,FALSE),"")</f>
        <v>0</v>
      </c>
      <c r="R355" s="448"/>
      <c r="S355" s="137"/>
    </row>
    <row r="356" spans="1:19" ht="70.95" customHeight="1" thickBot="1" x14ac:dyDescent="0.3">
      <c r="A356" s="148"/>
      <c r="B356" s="849"/>
      <c r="C356" s="437">
        <v>332</v>
      </c>
      <c r="D356" s="414">
        <v>3</v>
      </c>
      <c r="E356" s="516" t="s">
        <v>136</v>
      </c>
      <c r="F356" s="408" t="str">
        <f>_xlfn.IFNA(IF(VLOOKUP(E356,Languages!$A:$D,1,TRUE)=E356,VLOOKUP(E356,Languages!$A:$D,Summary!$C$7,TRUE),NA()),"")</f>
        <v>Haavoittuvuusarvioinnit suorittaa toiminnon operatiivisesta toiminnasta irrallaan oleva riippumaton taho.</v>
      </c>
      <c r="G356" s="533">
        <v>11</v>
      </c>
      <c r="H356" s="407" t="s">
        <v>3246</v>
      </c>
      <c r="I356" s="407" t="s">
        <v>3183</v>
      </c>
      <c r="J356" s="527" t="s">
        <v>1537</v>
      </c>
      <c r="K356" s="527" t="s">
        <v>5</v>
      </c>
      <c r="L356" s="527"/>
      <c r="M356" s="482">
        <f>_xlfn.IFNA(VLOOKUP($E356,Table26[],2,FALSE),"")</f>
        <v>0</v>
      </c>
      <c r="N356" s="761">
        <f>_xlfn.IFNA(VLOOKUP($E356,Table26[],3,FALSE),"")</f>
        <v>0</v>
      </c>
      <c r="O356" s="761">
        <f>_xlfn.IFNA(VLOOKUP($E356,Table26[],4,FALSE),"")</f>
        <v>0</v>
      </c>
      <c r="P356" s="761">
        <f>_xlfn.IFNA(VLOOKUP($E356,Table26[],5,FALSE),"")</f>
        <v>0</v>
      </c>
      <c r="Q356" s="762">
        <f>_xlfn.IFNA(VLOOKUP($E356,Table26[],6,FALSE),"")</f>
        <v>0</v>
      </c>
      <c r="R356" s="448"/>
      <c r="S356" s="137"/>
    </row>
    <row r="357" spans="1:19" ht="70.95" customHeight="1" thickBot="1" x14ac:dyDescent="0.3">
      <c r="A357" s="148"/>
      <c r="B357" s="849"/>
      <c r="C357" s="437">
        <v>333</v>
      </c>
      <c r="D357" s="414">
        <v>3</v>
      </c>
      <c r="E357" s="516" t="s">
        <v>137</v>
      </c>
      <c r="F357" s="408" t="str">
        <f>_xlfn.IFNA(IF(VLOOKUP(E357,Languages!$A:$D,1,TRUE)=E357,VLOOKUP(E357,Languages!$A:$D,Summary!$C$7,TRUE),NA()),"")</f>
        <v>Haavoittuvuuksien seurantaan kuuluu myös toimenpiteiden katselmus, jolla varmistetaan, että haavoittuvuuksia rajaavat tai korjaavat toimenpiteet ovat olleet tehokkaita.</v>
      </c>
      <c r="G357" s="534">
        <v>12</v>
      </c>
      <c r="H357" s="407" t="s">
        <v>3264</v>
      </c>
      <c r="I357" s="407" t="s">
        <v>3184</v>
      </c>
      <c r="J357" s="527" t="s">
        <v>1537</v>
      </c>
      <c r="K357" s="527" t="s">
        <v>5</v>
      </c>
      <c r="L357" s="527"/>
      <c r="M357" s="482">
        <f>_xlfn.IFNA(VLOOKUP($E357,Table26[],2,FALSE),"")</f>
        <v>0</v>
      </c>
      <c r="N357" s="761">
        <f>_xlfn.IFNA(VLOOKUP($E357,Table26[],3,FALSE),"")</f>
        <v>0</v>
      </c>
      <c r="O357" s="761">
        <f>_xlfn.IFNA(VLOOKUP($E357,Table26[],4,FALSE),"")</f>
        <v>0</v>
      </c>
      <c r="P357" s="761">
        <f>_xlfn.IFNA(VLOOKUP($E357,Table26[],5,FALSE),"")</f>
        <v>0</v>
      </c>
      <c r="Q357" s="762">
        <f>_xlfn.IFNA(VLOOKUP($E357,Table26[],6,FALSE),"")</f>
        <v>0</v>
      </c>
      <c r="R357" s="448"/>
      <c r="S357" s="137"/>
    </row>
    <row r="358" spans="1:19" ht="70.95" customHeight="1" thickBot="1" x14ac:dyDescent="0.3">
      <c r="A358" s="148"/>
      <c r="B358" s="849"/>
      <c r="C358" s="437">
        <v>334</v>
      </c>
      <c r="D358" s="414">
        <v>3</v>
      </c>
      <c r="E358" s="516" t="s">
        <v>2305</v>
      </c>
      <c r="F358" s="408" t="str">
        <f>_xlfn.IFNA(IF(VLOOKUP(E358,Languages!$A:$D,1,TRUE)=E358,VLOOKUP(E358,Languages!$A:$D,Summary!$C$7,TRUE),NA()),"")</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G358" s="542">
        <v>10</v>
      </c>
      <c r="H358" s="407" t="s">
        <v>3245</v>
      </c>
      <c r="I358" s="407" t="s">
        <v>3182</v>
      </c>
      <c r="J358" s="527" t="s">
        <v>1537</v>
      </c>
      <c r="K358" s="527" t="s">
        <v>5</v>
      </c>
      <c r="L358" s="527"/>
      <c r="M358" s="482">
        <f>_xlfn.IFNA(VLOOKUP($E358,Table26[],2,FALSE),"")</f>
        <v>0</v>
      </c>
      <c r="N358" s="761">
        <f>_xlfn.IFNA(VLOOKUP($E358,Table26[],3,FALSE),"")</f>
        <v>0</v>
      </c>
      <c r="O358" s="761">
        <f>_xlfn.IFNA(VLOOKUP($E358,Table26[],4,FALSE),"")</f>
        <v>0</v>
      </c>
      <c r="P358" s="761">
        <f>_xlfn.IFNA(VLOOKUP($E358,Table26[],5,FALSE),"")</f>
        <v>0</v>
      </c>
      <c r="Q358" s="762">
        <f>_xlfn.IFNA(VLOOKUP($E358,Table26[],6,FALSE),"")</f>
        <v>0</v>
      </c>
      <c r="R358" s="448"/>
      <c r="S358" s="137"/>
    </row>
    <row r="359" spans="1:19" ht="70.95" customHeight="1" thickBot="1" x14ac:dyDescent="0.3">
      <c r="A359" s="148"/>
      <c r="B359" s="849"/>
      <c r="C359" s="437">
        <v>335</v>
      </c>
      <c r="D359" s="414">
        <v>1</v>
      </c>
      <c r="E359" s="516" t="s">
        <v>138</v>
      </c>
      <c r="F359" s="408" t="str">
        <f>_xlfn.IFNA(IF(VLOOKUP(E359,Languages!$A:$D,1,TRUE)=E359,VLOOKUP(E359,Languages!$A:$D,Summary!$C$7,TRUE),NA()),"")</f>
        <v>Uhkien tunnistamisen tueksi on tunnistettu soveltuvia tietolähteitä. Tasolla 1 tämän ei tarvitse olla systemaattista ja säännöllistä.</v>
      </c>
      <c r="G359" s="535">
        <v>13</v>
      </c>
      <c r="H359" s="407" t="s">
        <v>3218</v>
      </c>
      <c r="I359" s="407" t="s">
        <v>3185</v>
      </c>
      <c r="J359" s="527" t="s">
        <v>1537</v>
      </c>
      <c r="K359" s="527" t="s">
        <v>5</v>
      </c>
      <c r="L359" s="527"/>
      <c r="M359" s="482">
        <f>_xlfn.IFNA(VLOOKUP($E359,Table26[],2,FALSE),"")</f>
        <v>0</v>
      </c>
      <c r="N359" s="761">
        <f>_xlfn.IFNA(VLOOKUP($E359,Table26[],3,FALSE),"")</f>
        <v>0</v>
      </c>
      <c r="O359" s="761">
        <f>_xlfn.IFNA(VLOOKUP($E359,Table26[],4,FALSE),"")</f>
        <v>0</v>
      </c>
      <c r="P359" s="761">
        <f>_xlfn.IFNA(VLOOKUP($E359,Table26[],5,FALSE),"")</f>
        <v>0</v>
      </c>
      <c r="Q359" s="762">
        <f>_xlfn.IFNA(VLOOKUP($E359,Table26[],6,FALSE),"")</f>
        <v>0</v>
      </c>
      <c r="R359" s="448"/>
      <c r="S359" s="137"/>
    </row>
    <row r="360" spans="1:19" ht="70.95" customHeight="1" thickBot="1" x14ac:dyDescent="0.3">
      <c r="A360" s="148"/>
      <c r="B360" s="849"/>
      <c r="C360" s="437">
        <v>336</v>
      </c>
      <c r="D360" s="414">
        <v>1</v>
      </c>
      <c r="E360" s="516" t="s">
        <v>139</v>
      </c>
      <c r="F360" s="408" t="str">
        <f>_xlfn.IFNA(IF(VLOOKUP(E360,Languages!$A:$D,1,TRUE)=E360,VLOOKUP(E360,Languages!$A:$D,Summary!$C$7,TRUE),NA()),"")</f>
        <v>Kyberuhkatietoa kerätään ja sitä tulkitaan toimintoa varten vähintäänkin tapauskohtaisesti (ad hoc). Tasolla 1 tämän ei tarvitse olla systemaattista ja säännöllistä.</v>
      </c>
      <c r="G360" s="536">
        <v>14</v>
      </c>
      <c r="H360" s="407" t="s">
        <v>3219</v>
      </c>
      <c r="I360" s="407" t="s">
        <v>3186</v>
      </c>
      <c r="J360" s="527" t="s">
        <v>1537</v>
      </c>
      <c r="K360" s="527" t="s">
        <v>5</v>
      </c>
      <c r="L360" s="527"/>
      <c r="M360" s="482">
        <f>_xlfn.IFNA(VLOOKUP($E360,Table26[],2,FALSE),"")</f>
        <v>0</v>
      </c>
      <c r="N360" s="761">
        <f>_xlfn.IFNA(VLOOKUP($E360,Table26[],3,FALSE),"")</f>
        <v>0</v>
      </c>
      <c r="O360" s="761">
        <f>_xlfn.IFNA(VLOOKUP($E360,Table26[],4,FALSE),"")</f>
        <v>0</v>
      </c>
      <c r="P360" s="761">
        <f>_xlfn.IFNA(VLOOKUP($E360,Table26[],5,FALSE),"")</f>
        <v>0</v>
      </c>
      <c r="Q360" s="762">
        <f>_xlfn.IFNA(VLOOKUP($E360,Table26[],6,FALSE),"")</f>
        <v>0</v>
      </c>
      <c r="R360" s="448"/>
      <c r="S360" s="137"/>
    </row>
    <row r="361" spans="1:19" ht="70.95" customHeight="1" thickBot="1" x14ac:dyDescent="0.3">
      <c r="A361" s="148"/>
      <c r="B361" s="849"/>
      <c r="C361" s="437">
        <v>337</v>
      </c>
      <c r="D361" s="414">
        <v>1</v>
      </c>
      <c r="E361" s="516" t="s">
        <v>140</v>
      </c>
      <c r="F361" s="408" t="str">
        <f>_xlfn.IFNA(IF(VLOOKUP(E361,Languages!$A:$D,1,TRUE)=E361,VLOOKUP(E361,Languages!$A:$D,Summary!$C$7,TRUE),NA()),"")</f>
        <v xml:space="preserve">Toimintoon kohdistuvat uhkatoimijoiden tavoitteet on tunnistettu ainakin tapauskohtaisesti. Tasolla 1 tämän ei tarvitse olla systemaattista ja säännöllistä. </v>
      </c>
      <c r="G361" s="537">
        <v>15</v>
      </c>
      <c r="H361" s="407" t="s">
        <v>3220</v>
      </c>
      <c r="I361" s="407" t="s">
        <v>3187</v>
      </c>
      <c r="J361" s="527" t="s">
        <v>1537</v>
      </c>
      <c r="K361" s="527" t="s">
        <v>5</v>
      </c>
      <c r="L361" s="527"/>
      <c r="M361" s="482">
        <f>_xlfn.IFNA(VLOOKUP($E361,Table26[],2,FALSE),"")</f>
        <v>0</v>
      </c>
      <c r="N361" s="761">
        <f>_xlfn.IFNA(VLOOKUP($E361,Table26[],3,FALSE),"")</f>
        <v>0</v>
      </c>
      <c r="O361" s="761">
        <f>_xlfn.IFNA(VLOOKUP($E361,Table26[],4,FALSE),"")</f>
        <v>0</v>
      </c>
      <c r="P361" s="761">
        <f>_xlfn.IFNA(VLOOKUP($E361,Table26[],5,FALSE),"")</f>
        <v>0</v>
      </c>
      <c r="Q361" s="762">
        <f>_xlfn.IFNA(VLOOKUP($E361,Table26[],6,FALSE),"")</f>
        <v>0</v>
      </c>
      <c r="R361" s="448"/>
      <c r="S361" s="137"/>
    </row>
    <row r="362" spans="1:19" ht="70.95" customHeight="1" thickBot="1" x14ac:dyDescent="0.3">
      <c r="A362" s="148"/>
      <c r="B362" s="849"/>
      <c r="C362" s="437">
        <v>338</v>
      </c>
      <c r="D362" s="414">
        <v>1</v>
      </c>
      <c r="E362" s="516" t="s">
        <v>141</v>
      </c>
      <c r="F362" s="408" t="str">
        <f>_xlfn.IFNA(IF(VLOOKUP(E362,Languages!$A:$D,1,TRUE)=E362,VLOOKUP(E362,Languages!$A:$D,Summary!$C$7,TRUE),NA()),"")</f>
        <v>Toiminnon kannalta olennaisiin uhkiin puututaan (esimerkiksi lisäämällä valvontaa tai seuraamalla uhkien kehitystä). Tasolla 1 tämän ei tarvitse olla systemaattista ja säännöllistä.</v>
      </c>
      <c r="G362" s="538">
        <v>16</v>
      </c>
      <c r="H362" s="407" t="s">
        <v>3221</v>
      </c>
      <c r="I362" s="407" t="s">
        <v>3188</v>
      </c>
      <c r="J362" s="527" t="s">
        <v>1537</v>
      </c>
      <c r="K362" s="527" t="s">
        <v>5</v>
      </c>
      <c r="L362" s="527"/>
      <c r="M362" s="482">
        <f>_xlfn.IFNA(VLOOKUP($E362,Table26[],2,FALSE),"")</f>
        <v>0</v>
      </c>
      <c r="N362" s="761">
        <f>_xlfn.IFNA(VLOOKUP($E362,Table26[],3,FALSE),"")</f>
        <v>0</v>
      </c>
      <c r="O362" s="761">
        <f>_xlfn.IFNA(VLOOKUP($E362,Table26[],4,FALSE),"")</f>
        <v>0</v>
      </c>
      <c r="P362" s="761">
        <f>_xlfn.IFNA(VLOOKUP($E362,Table26[],5,FALSE),"")</f>
        <v>0</v>
      </c>
      <c r="Q362" s="762">
        <f>_xlfn.IFNA(VLOOKUP($E362,Table26[],6,FALSE),"")</f>
        <v>0</v>
      </c>
      <c r="R362" s="448"/>
      <c r="S362" s="137"/>
    </row>
    <row r="363" spans="1:19" ht="70.95" customHeight="1" thickBot="1" x14ac:dyDescent="0.3">
      <c r="A363" s="148"/>
      <c r="B363" s="849"/>
      <c r="C363" s="437">
        <v>339</v>
      </c>
      <c r="D363" s="414">
        <v>2</v>
      </c>
      <c r="E363" s="516" t="s">
        <v>142</v>
      </c>
      <c r="F363" s="408" t="str">
        <f>_xlfn.IFNA(IF(VLOOKUP(E363,Languages!$A:$D,1,TRUE)=E363,VLOOKUP(E363,Languages!$A:$D,Summary!$C$7,TRUE),NA()),"")</f>
        <v>Toiminnolle on määritetty uhkaprofiili. Uhkaprofiilissa kuvataan uhkatavoitteet sekä lisäksi uhkan ominaispiirteitä, kuten tyypilliset uhkatekijät, motiivit, kyvykkyydet ja kohteet.</v>
      </c>
      <c r="G363" s="537">
        <v>15</v>
      </c>
      <c r="H363" s="407" t="s">
        <v>3220</v>
      </c>
      <c r="I363" s="407" t="s">
        <v>3187</v>
      </c>
      <c r="J363" s="527" t="s">
        <v>1537</v>
      </c>
      <c r="K363" s="527" t="s">
        <v>5</v>
      </c>
      <c r="L363" s="527"/>
      <c r="M363" s="482">
        <f>_xlfn.IFNA(VLOOKUP($E363,Table26[],2,FALSE),"")</f>
        <v>0</v>
      </c>
      <c r="N363" s="761">
        <f>_xlfn.IFNA(VLOOKUP($E363,Table26[],3,FALSE),"")</f>
        <v>0</v>
      </c>
      <c r="O363" s="761">
        <f>_xlfn.IFNA(VLOOKUP($E363,Table26[],4,FALSE),"")</f>
        <v>0</v>
      </c>
      <c r="P363" s="761">
        <f>_xlfn.IFNA(VLOOKUP($E363,Table26[],5,FALSE),"")</f>
        <v>0</v>
      </c>
      <c r="Q363" s="762">
        <f>_xlfn.IFNA(VLOOKUP($E363,Table26[],6,FALSE),"")</f>
        <v>0</v>
      </c>
      <c r="R363" s="448"/>
      <c r="S363" s="137"/>
    </row>
    <row r="364" spans="1:19" ht="70.95" customHeight="1" thickBot="1" x14ac:dyDescent="0.3">
      <c r="A364" s="148"/>
      <c r="B364" s="849"/>
      <c r="C364" s="437">
        <v>340</v>
      </c>
      <c r="D364" s="414">
        <v>2</v>
      </c>
      <c r="E364" s="516" t="s">
        <v>143</v>
      </c>
      <c r="F364" s="408" t="str">
        <f>_xlfn.IFNA(IF(VLOOKUP(E364,Languages!$A:$D,1,TRUE)=E364,VLOOKUP(E364,Languages!$A:$D,Summary!$C$7,TRUE),NA()),"")</f>
        <v>Uhkatiedon lähteet kattavat kaikki uhkaprofiilin eri osat ja näitä tietolähteitä seurataan säännöllisesti.</v>
      </c>
      <c r="G364" s="535">
        <v>13</v>
      </c>
      <c r="H364" s="407" t="s">
        <v>3218</v>
      </c>
      <c r="I364" s="407" t="s">
        <v>3185</v>
      </c>
      <c r="J364" s="527" t="s">
        <v>1537</v>
      </c>
      <c r="K364" s="527" t="s">
        <v>5</v>
      </c>
      <c r="L364" s="527"/>
      <c r="M364" s="482">
        <f>_xlfn.IFNA(VLOOKUP($E364,Table26[],2,FALSE),"")</f>
        <v>0</v>
      </c>
      <c r="N364" s="761">
        <f>_xlfn.IFNA(VLOOKUP($E364,Table26[],3,FALSE),"")</f>
        <v>0</v>
      </c>
      <c r="O364" s="761">
        <f>_xlfn.IFNA(VLOOKUP($E364,Table26[],4,FALSE),"")</f>
        <v>0</v>
      </c>
      <c r="P364" s="761">
        <f>_xlfn.IFNA(VLOOKUP($E364,Table26[],5,FALSE),"")</f>
        <v>0</v>
      </c>
      <c r="Q364" s="762">
        <f>_xlfn.IFNA(VLOOKUP($E364,Table26[],6,FALSE),"")</f>
        <v>0</v>
      </c>
      <c r="R364" s="448"/>
      <c r="S364" s="137"/>
    </row>
    <row r="365" spans="1:19" ht="70.95" customHeight="1" thickBot="1" x14ac:dyDescent="0.3">
      <c r="A365" s="148"/>
      <c r="B365" s="849"/>
      <c r="C365" s="437">
        <v>341</v>
      </c>
      <c r="D365" s="414">
        <v>2</v>
      </c>
      <c r="E365" s="516" t="s">
        <v>144</v>
      </c>
      <c r="F365" s="408" t="str">
        <f>_xlfn.IFNA(IF(VLOOKUP(E365,Languages!$A:$D,1,TRUE)=E365,VLOOKUP(E365,Languages!$A:$D,Summary!$C$7,TRUE),NA()),"")</f>
        <v>Tunnistetut uhat analysoidaan, priorisoidaan ja niihin puututaan tilanteen edellyttämin keinoin.</v>
      </c>
      <c r="G365" s="538">
        <v>16</v>
      </c>
      <c r="H365" s="407" t="s">
        <v>3221</v>
      </c>
      <c r="I365" s="407" t="s">
        <v>3188</v>
      </c>
      <c r="J365" s="527" t="s">
        <v>1537</v>
      </c>
      <c r="K365" s="527" t="s">
        <v>5</v>
      </c>
      <c r="L365" s="527"/>
      <c r="M365" s="482">
        <f>_xlfn.IFNA(VLOOKUP($E365,Table26[],2,FALSE),"")</f>
        <v>0</v>
      </c>
      <c r="N365" s="761">
        <f>_xlfn.IFNA(VLOOKUP($E365,Table26[],3,FALSE),"")</f>
        <v>0</v>
      </c>
      <c r="O365" s="761">
        <f>_xlfn.IFNA(VLOOKUP($E365,Table26[],4,FALSE),"")</f>
        <v>0</v>
      </c>
      <c r="P365" s="761">
        <f>_xlfn.IFNA(VLOOKUP($E365,Table26[],5,FALSE),"")</f>
        <v>0</v>
      </c>
      <c r="Q365" s="762">
        <f>_xlfn.IFNA(VLOOKUP($E365,Table26[],6,FALSE),"")</f>
        <v>0</v>
      </c>
      <c r="R365" s="448"/>
      <c r="S365" s="137"/>
    </row>
    <row r="366" spans="1:19" ht="70.95" customHeight="1" thickBot="1" x14ac:dyDescent="0.3">
      <c r="A366" s="148"/>
      <c r="B366" s="849"/>
      <c r="C366" s="437">
        <v>342</v>
      </c>
      <c r="D366" s="414">
        <v>2</v>
      </c>
      <c r="E366" s="516" t="s">
        <v>145</v>
      </c>
      <c r="F366" s="408" t="str">
        <f>_xlfn.IFNA(IF(VLOOKUP(E366,Languages!$A:$D,1,TRUE)=E366,VLOOKUP(E366,Languages!$A:$D,Summary!$C$7,TRUE),NA()),"")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G366" s="536">
        <v>14</v>
      </c>
      <c r="H366" s="407" t="s">
        <v>3219</v>
      </c>
      <c r="I366" s="407" t="s">
        <v>3186</v>
      </c>
      <c r="J366" s="527" t="s">
        <v>3882</v>
      </c>
      <c r="K366" s="527" t="s">
        <v>3964</v>
      </c>
      <c r="L366" s="527">
        <f>_xlfn.IFNA(VLOOKUP(J366,Import_KOKU!B:E,4,FALSE),"puuttuu")</f>
        <v>0</v>
      </c>
      <c r="M366" s="482">
        <f>_xlfn.IFNA(VLOOKUP($E366,Table26[],2,FALSE),"")</f>
        <v>0</v>
      </c>
      <c r="N366" s="761">
        <f>_xlfn.IFNA(VLOOKUP($E366,Table26[],3,FALSE),"")</f>
        <v>0</v>
      </c>
      <c r="O366" s="761">
        <f>_xlfn.IFNA(VLOOKUP($E366,Table26[],4,FALSE),"")</f>
        <v>0</v>
      </c>
      <c r="P366" s="761">
        <f>_xlfn.IFNA(VLOOKUP($E366,Table26[],5,FALSE),"")</f>
        <v>0</v>
      </c>
      <c r="Q366" s="762">
        <f>_xlfn.IFNA(VLOOKUP($E366,Table26[],6,FALSE),"")</f>
        <v>0</v>
      </c>
      <c r="R366" s="448"/>
      <c r="S366" s="137"/>
    </row>
    <row r="367" spans="1:19" ht="70.95" customHeight="1" thickBot="1" x14ac:dyDescent="0.3">
      <c r="A367" s="148"/>
      <c r="B367" s="849"/>
      <c r="C367" s="437">
        <v>343</v>
      </c>
      <c r="D367" s="414">
        <v>3</v>
      </c>
      <c r="E367" s="516" t="s">
        <v>146</v>
      </c>
      <c r="F367" s="408" t="str">
        <f>_xlfn.IFNA(IF(VLOOKUP(E367,Languages!$A:$D,1,TRUE)=E367,VLOOKUP(E367,Languages!$A:$D,Summary!$C$7,TRUE),NA()),"")</f>
        <v>Toiminnon uhkaprofiili päivitetään aika ajoin ja määriteltyjen tilanteiden kuten järjestelmämuutosten tai ulkoisten tapahtumien yhteydessä.</v>
      </c>
      <c r="G367" s="537">
        <v>15</v>
      </c>
      <c r="H367" s="407" t="s">
        <v>3220</v>
      </c>
      <c r="I367" s="407" t="s">
        <v>3187</v>
      </c>
      <c r="J367" s="527" t="s">
        <v>1537</v>
      </c>
      <c r="K367" s="527" t="s">
        <v>5</v>
      </c>
      <c r="L367" s="527"/>
      <c r="M367" s="482">
        <f>_xlfn.IFNA(VLOOKUP($E367,Table26[],2,FALSE),"")</f>
        <v>0</v>
      </c>
      <c r="N367" s="761">
        <f>_xlfn.IFNA(VLOOKUP($E367,Table26[],3,FALSE),"")</f>
        <v>0</v>
      </c>
      <c r="O367" s="761">
        <f>_xlfn.IFNA(VLOOKUP($E367,Table26[],4,FALSE),"")</f>
        <v>0</v>
      </c>
      <c r="P367" s="761">
        <f>_xlfn.IFNA(VLOOKUP($E367,Table26[],5,FALSE),"")</f>
        <v>0</v>
      </c>
      <c r="Q367" s="762">
        <f>_xlfn.IFNA(VLOOKUP($E367,Table26[],6,FALSE),"")</f>
        <v>0</v>
      </c>
      <c r="R367" s="448"/>
      <c r="S367" s="137"/>
    </row>
    <row r="368" spans="1:19" ht="70.95" customHeight="1" thickBot="1" x14ac:dyDescent="0.3">
      <c r="A368" s="148"/>
      <c r="B368" s="526"/>
      <c r="C368" s="437">
        <v>344</v>
      </c>
      <c r="D368" s="414">
        <v>3</v>
      </c>
      <c r="E368" s="516" t="s">
        <v>147</v>
      </c>
      <c r="F368" s="408" t="str">
        <f>_xlfn.IFNA(IF(VLOOKUP(E368,Languages!$A:$D,1,TRUE)=E368,VLOOKUP(E368,Languages!$A:$D,Summary!$C$7,TRUE),NA()),"")</f>
        <v>Uhkien seurannassa ja niihin reagoimisessa noudatetaan ennalta määriteltyjä toimintatiloja [kts. SITUATION-3g].</v>
      </c>
      <c r="G368" s="538">
        <v>16</v>
      </c>
      <c r="H368" s="407" t="s">
        <v>3221</v>
      </c>
      <c r="I368" s="407" t="s">
        <v>3188</v>
      </c>
      <c r="J368" s="527" t="s">
        <v>1537</v>
      </c>
      <c r="K368" s="527" t="s">
        <v>5</v>
      </c>
      <c r="L368" s="527"/>
      <c r="M368" s="482">
        <f>_xlfn.IFNA(VLOOKUP($E368,Table26[],2,FALSE),"")</f>
        <v>0</v>
      </c>
      <c r="N368" s="761">
        <f>_xlfn.IFNA(VLOOKUP($E368,Table26[],3,FALSE),"")</f>
        <v>0</v>
      </c>
      <c r="O368" s="761">
        <f>_xlfn.IFNA(VLOOKUP($E368,Table26[],4,FALSE),"")</f>
        <v>0</v>
      </c>
      <c r="P368" s="761">
        <f>_xlfn.IFNA(VLOOKUP($E368,Table26[],5,FALSE),"")</f>
        <v>0</v>
      </c>
      <c r="Q368" s="762">
        <f>_xlfn.IFNA(VLOOKUP($E368,Table26[],6,FALSE),"")</f>
        <v>0</v>
      </c>
      <c r="R368" s="448"/>
      <c r="S368" s="137"/>
    </row>
    <row r="369" spans="1:19" ht="70.95" customHeight="1" thickBot="1" x14ac:dyDescent="0.3">
      <c r="A369" s="148"/>
      <c r="B369" s="526"/>
      <c r="C369" s="437">
        <v>345</v>
      </c>
      <c r="D369" s="414">
        <v>3</v>
      </c>
      <c r="E369" s="516" t="s">
        <v>148</v>
      </c>
      <c r="F369" s="408" t="str">
        <f>_xlfn.IFNA(IF(VLOOKUP(E369,Languages!$A:$D,1,TRUE)=E369,VLOOKUP(E369,Languages!$A:$D,Summary!$C$7,TRUE),NA()),"")</f>
        <v>Uhkatietoa käsitellään noudattaen turvallisia ja mahdollisimman reaaliaikaisia menetelmiä, joilla varmistetaan uhkien nopea analysointi ja nopea puuttuminen.</v>
      </c>
      <c r="G369" s="536">
        <v>14</v>
      </c>
      <c r="H369" s="407" t="s">
        <v>3219</v>
      </c>
      <c r="I369" s="407" t="s">
        <v>3186</v>
      </c>
      <c r="J369" s="527" t="s">
        <v>1537</v>
      </c>
      <c r="K369" s="527" t="s">
        <v>5</v>
      </c>
      <c r="L369" s="527"/>
      <c r="M369" s="482">
        <f>_xlfn.IFNA(VLOOKUP($E369,Table26[],2,FALSE),"")</f>
        <v>0</v>
      </c>
      <c r="N369" s="761">
        <f>_xlfn.IFNA(VLOOKUP($E369,Table26[],3,FALSE),"")</f>
        <v>0</v>
      </c>
      <c r="O369" s="761">
        <f>_xlfn.IFNA(VLOOKUP($E369,Table26[],4,FALSE),"")</f>
        <v>0</v>
      </c>
      <c r="P369" s="761">
        <f>_xlfn.IFNA(VLOOKUP($E369,Table26[],5,FALSE),"")</f>
        <v>0</v>
      </c>
      <c r="Q369" s="762">
        <f>_xlfn.IFNA(VLOOKUP($E369,Table26[],6,FALSE),"")</f>
        <v>0</v>
      </c>
      <c r="R369" s="448"/>
      <c r="S369" s="137"/>
    </row>
    <row r="370" spans="1:19" ht="70.95" customHeight="1" thickBot="1" x14ac:dyDescent="0.3">
      <c r="A370" s="51"/>
      <c r="B370" s="447"/>
      <c r="C370" s="437">
        <v>346</v>
      </c>
      <c r="D370" s="414">
        <v>2</v>
      </c>
      <c r="E370" s="516" t="s">
        <v>149</v>
      </c>
      <c r="F370" s="408" t="str">
        <f>_xlfn.IFNA(IF(VLOOKUP(E370,Languages!$A:$D,1,TRUE)=E370,VLOOKUP(E370,Languages!$A:$D,Summary!$C$7,TRUE),NA()),"")</f>
        <v>THREAT-osion toimintaa varten on määritetty dokumentoidut toimintatavat, joita noudatetaan ja päivitetään säännöllisesti.</v>
      </c>
      <c r="G370" s="483" t="s">
        <v>1537</v>
      </c>
      <c r="H370" s="407"/>
      <c r="I370" s="407" t="s">
        <v>1537</v>
      </c>
      <c r="J370" s="527" t="s">
        <v>1537</v>
      </c>
      <c r="K370" s="527" t="s">
        <v>5</v>
      </c>
      <c r="L370" s="527"/>
      <c r="M370" s="482">
        <f>_xlfn.IFNA(VLOOKUP($E370,Table26[],2,FALSE),"")</f>
        <v>0</v>
      </c>
      <c r="N370" s="761">
        <f>_xlfn.IFNA(VLOOKUP($E370,Table26[],3,FALSE),"")</f>
        <v>0</v>
      </c>
      <c r="O370" s="761">
        <f>_xlfn.IFNA(VLOOKUP($E370,Table26[],4,FALSE),"")</f>
        <v>0</v>
      </c>
      <c r="P370" s="761">
        <f>_xlfn.IFNA(VLOOKUP($E370,Table26[],5,FALSE),"")</f>
        <v>0</v>
      </c>
      <c r="Q370" s="762">
        <f>_xlfn.IFNA(VLOOKUP($E370,Table26[],6,FALSE),"")</f>
        <v>0</v>
      </c>
      <c r="R370" s="448"/>
      <c r="S370" s="137"/>
    </row>
    <row r="371" spans="1:19" ht="70.95" customHeight="1" thickBot="1" x14ac:dyDescent="0.3">
      <c r="A371" s="66"/>
      <c r="B371" s="452"/>
      <c r="C371" s="437">
        <v>347</v>
      </c>
      <c r="D371" s="414">
        <v>2</v>
      </c>
      <c r="E371" s="516" t="s">
        <v>150</v>
      </c>
      <c r="F371" s="408" t="str">
        <f>_xlfn.IFNA(IF(VLOOKUP(E371,Languages!$A:$D,1,TRUE)=E371,VLOOKUP(E371,Languages!$A:$D,Summary!$C$7,TRUE),NA()),"")</f>
        <v>THREAT-osion toimintaa varten on tarjolla riittävät resurssit (henkilöstö, rahoitus ja työkalut).</v>
      </c>
      <c r="G371" s="483" t="s">
        <v>1537</v>
      </c>
      <c r="H371" s="407"/>
      <c r="I371" s="407" t="s">
        <v>1537</v>
      </c>
      <c r="J371" s="527" t="s">
        <v>1537</v>
      </c>
      <c r="K371" s="527" t="s">
        <v>5</v>
      </c>
      <c r="L371" s="527"/>
      <c r="M371" s="482">
        <f>_xlfn.IFNA(VLOOKUP($E371,Table26[],2,FALSE),"")</f>
        <v>0</v>
      </c>
      <c r="N371" s="761">
        <f>_xlfn.IFNA(VLOOKUP($E371,Table26[],3,FALSE),"")</f>
        <v>0</v>
      </c>
      <c r="O371" s="761">
        <f>_xlfn.IFNA(VLOOKUP($E371,Table26[],4,FALSE),"")</f>
        <v>0</v>
      </c>
      <c r="P371" s="761">
        <f>_xlfn.IFNA(VLOOKUP($E371,Table26[],5,FALSE),"")</f>
        <v>0</v>
      </c>
      <c r="Q371" s="762">
        <f>_xlfn.IFNA(VLOOKUP($E371,Table26[],6,FALSE),"")</f>
        <v>0</v>
      </c>
      <c r="R371" s="453"/>
      <c r="S371" s="137"/>
    </row>
    <row r="372" spans="1:19" ht="70.95" customHeight="1" thickBot="1" x14ac:dyDescent="0.3">
      <c r="A372" s="66"/>
      <c r="B372" s="454"/>
      <c r="C372" s="437">
        <v>348</v>
      </c>
      <c r="D372" s="414">
        <v>3</v>
      </c>
      <c r="E372" s="516" t="s">
        <v>151</v>
      </c>
      <c r="F372" s="408" t="str">
        <f>_xlfn.IFNA(IF(VLOOKUP(E372,Languages!$A:$D,1,TRUE)=E372,VLOOKUP(E372,Languages!$A:$D,Summary!$C$7,TRUE),NA()),"")</f>
        <v>THREAT-osion toimintaa ohjataan vaatimuksilla, jotka on asetettu organisaation johtotason politiikassa (tai vastaavassa ohjeistuksessa).</v>
      </c>
      <c r="G372" s="483" t="s">
        <v>1537</v>
      </c>
      <c r="H372" s="407"/>
      <c r="I372" s="407" t="s">
        <v>1537</v>
      </c>
      <c r="J372" s="527" t="s">
        <v>1537</v>
      </c>
      <c r="K372" s="527" t="s">
        <v>5</v>
      </c>
      <c r="L372" s="527"/>
      <c r="M372" s="482">
        <f>_xlfn.IFNA(VLOOKUP($E372,Table26[],2,FALSE),"")</f>
        <v>0</v>
      </c>
      <c r="N372" s="761">
        <f>_xlfn.IFNA(VLOOKUP($E372,Table26[],3,FALSE),"")</f>
        <v>0</v>
      </c>
      <c r="O372" s="761">
        <f>_xlfn.IFNA(VLOOKUP($E372,Table26[],4,FALSE),"")</f>
        <v>0</v>
      </c>
      <c r="P372" s="761">
        <f>_xlfn.IFNA(VLOOKUP($E372,Table26[],5,FALSE),"")</f>
        <v>0</v>
      </c>
      <c r="Q372" s="762">
        <f>_xlfn.IFNA(VLOOKUP($E372,Table26[],6,FALSE),"")</f>
        <v>0</v>
      </c>
      <c r="R372" s="453"/>
      <c r="S372" s="163"/>
    </row>
    <row r="373" spans="1:19" ht="70.95" customHeight="1" thickBot="1" x14ac:dyDescent="0.3">
      <c r="A373" s="66"/>
      <c r="B373" s="438"/>
      <c r="C373" s="437">
        <v>349</v>
      </c>
      <c r="D373" s="414">
        <v>3</v>
      </c>
      <c r="E373" s="516" t="s">
        <v>152</v>
      </c>
      <c r="F373" s="408" t="str">
        <f>_xlfn.IFNA(IF(VLOOKUP(E373,Languages!$A:$D,1,TRUE)=E373,VLOOKUP(E373,Languages!$A:$D,Summary!$C$7,TRUE),NA()),"")</f>
        <v>THREAT-osion toiminnan suorittamiseen tarvittavat vastuut, tilivelvollisuudet ja valtuutukset on jalkautettu soveltuville työntekijöille.</v>
      </c>
      <c r="G373" s="483" t="s">
        <v>1537</v>
      </c>
      <c r="H373" s="407"/>
      <c r="I373" s="407" t="s">
        <v>1537</v>
      </c>
      <c r="J373" s="527" t="s">
        <v>1537</v>
      </c>
      <c r="K373" s="527" t="s">
        <v>5</v>
      </c>
      <c r="L373" s="527"/>
      <c r="M373" s="482">
        <f>_xlfn.IFNA(VLOOKUP($E373,Table26[],2,FALSE),"")</f>
        <v>0</v>
      </c>
      <c r="N373" s="761">
        <f>_xlfn.IFNA(VLOOKUP($E373,Table26[],3,FALSE),"")</f>
        <v>0</v>
      </c>
      <c r="O373" s="761">
        <f>_xlfn.IFNA(VLOOKUP($E373,Table26[],4,FALSE),"")</f>
        <v>0</v>
      </c>
      <c r="P373" s="761">
        <f>_xlfn.IFNA(VLOOKUP($E373,Table26[],5,FALSE),"")</f>
        <v>0</v>
      </c>
      <c r="Q373" s="762">
        <f>_xlfn.IFNA(VLOOKUP($E373,Table26[],6,FALSE),"")</f>
        <v>0</v>
      </c>
      <c r="R373" s="453"/>
      <c r="S373" s="163"/>
    </row>
    <row r="374" spans="1:19" ht="70.95" customHeight="1" thickBot="1" x14ac:dyDescent="0.3">
      <c r="A374" s="66"/>
      <c r="B374" s="438"/>
      <c r="C374" s="437">
        <v>350</v>
      </c>
      <c r="D374" s="414">
        <v>3</v>
      </c>
      <c r="E374" s="516" t="s">
        <v>153</v>
      </c>
      <c r="F374" s="408" t="str">
        <f>_xlfn.IFNA(IF(VLOOKUP(E374,Languages!$A:$D,1,TRUE)=E374,VLOOKUP(E374,Languages!$A:$D,Summary!$C$7,TRUE),NA()),"")</f>
        <v>THREAT-osion toimintaa suorittavilla työntekijöillä on riittävät tiedot ja taidot tehtäviensä suorittamiseen.</v>
      </c>
      <c r="G374" s="483" t="s">
        <v>1537</v>
      </c>
      <c r="H374" s="407"/>
      <c r="I374" s="407" t="s">
        <v>1537</v>
      </c>
      <c r="J374" s="527" t="s">
        <v>1537</v>
      </c>
      <c r="K374" s="527" t="s">
        <v>5</v>
      </c>
      <c r="L374" s="527"/>
      <c r="M374" s="482">
        <f>_xlfn.IFNA(VLOOKUP($E374,Table26[],2,FALSE),"")</f>
        <v>0</v>
      </c>
      <c r="N374" s="761">
        <f>_xlfn.IFNA(VLOOKUP($E374,Table26[],3,FALSE),"")</f>
        <v>0</v>
      </c>
      <c r="O374" s="761">
        <f>_xlfn.IFNA(VLOOKUP($E374,Table26[],4,FALSE),"")</f>
        <v>0</v>
      </c>
      <c r="P374" s="761">
        <f>_xlfn.IFNA(VLOOKUP($E374,Table26[],5,FALSE),"")</f>
        <v>0</v>
      </c>
      <c r="Q374" s="762">
        <f>_xlfn.IFNA(VLOOKUP($E374,Table26[],6,FALSE),"")</f>
        <v>0</v>
      </c>
      <c r="R374" s="453"/>
      <c r="S374" s="163"/>
    </row>
    <row r="375" spans="1:19" ht="70.95" customHeight="1" thickBot="1" x14ac:dyDescent="0.3">
      <c r="A375" s="66"/>
      <c r="B375" s="438"/>
      <c r="C375" s="437">
        <v>351</v>
      </c>
      <c r="D375" s="414">
        <v>3</v>
      </c>
      <c r="E375" s="516" t="s">
        <v>154</v>
      </c>
      <c r="F375" s="408" t="str">
        <f>_xlfn.IFNA(IF(VLOOKUP(E375,Languages!$A:$D,1,TRUE)=E375,VLOOKUP(E375,Languages!$A:$D,Summary!$C$7,TRUE),NA()),"")</f>
        <v>THREAT-osion toiminnan vaikuttavuutta arvioidaan ja seurataan.</v>
      </c>
      <c r="G375" s="483" t="s">
        <v>1537</v>
      </c>
      <c r="H375" s="407"/>
      <c r="I375" s="407" t="s">
        <v>1537</v>
      </c>
      <c r="J375" s="527" t="s">
        <v>1537</v>
      </c>
      <c r="K375" s="527" t="s">
        <v>5</v>
      </c>
      <c r="L375" s="527"/>
      <c r="M375" s="482">
        <f>_xlfn.IFNA(VLOOKUP($E375,Table26[],2,FALSE),"")</f>
        <v>0</v>
      </c>
      <c r="N375" s="761">
        <f>_xlfn.IFNA(VLOOKUP($E375,Table26[],3,FALSE),"")</f>
        <v>0</v>
      </c>
      <c r="O375" s="761">
        <f>_xlfn.IFNA(VLOOKUP($E375,Table26[],4,FALSE),"")</f>
        <v>0</v>
      </c>
      <c r="P375" s="761">
        <f>_xlfn.IFNA(VLOOKUP($E375,Table26[],5,FALSE),"")</f>
        <v>0</v>
      </c>
      <c r="Q375" s="762">
        <f>_xlfn.IFNA(VLOOKUP($E375,Table26[],6,FALSE),"")</f>
        <v>0</v>
      </c>
      <c r="R375" s="453"/>
      <c r="S375" s="163"/>
    </row>
    <row r="376" spans="1:19" ht="70.95" customHeight="1" thickBot="1" x14ac:dyDescent="0.3">
      <c r="A376" s="66"/>
      <c r="B376" s="438"/>
      <c r="C376" s="437">
        <v>352</v>
      </c>
      <c r="D376" s="414">
        <v>1</v>
      </c>
      <c r="E376" s="516" t="s">
        <v>214</v>
      </c>
      <c r="F376" s="408" t="str">
        <f>_xlfn.IFNA(IF(VLOOKUP(E376,Languages!$A:$D,1,TRUE)=E376,VLOOKUP(E376,Languages!$A:$D,Summary!$C$7,TRUE),NA()),"")</f>
        <v>Erilaisia tarkastuksia (esimerkiksi taustojen tarkistuksia, huumetestejä) suoritetaan uusia työntekijöitä palkatessa. Tasolla 1 tämän ei tarvitse olla systemaattista ja säännöllistä.</v>
      </c>
      <c r="G376" s="534">
        <v>53</v>
      </c>
      <c r="H376" s="407" t="s">
        <v>3279</v>
      </c>
      <c r="I376" s="407" t="s">
        <v>3189</v>
      </c>
      <c r="J376" s="527" t="s">
        <v>1537</v>
      </c>
      <c r="K376" s="527" t="s">
        <v>5</v>
      </c>
      <c r="L376" s="527"/>
      <c r="M376" s="482">
        <f>_xlfn.IFNA(VLOOKUP($E376,Table26[],2,FALSE),"")</f>
        <v>0</v>
      </c>
      <c r="N376" s="761">
        <f>_xlfn.IFNA(VLOOKUP($E376,Table26[],3,FALSE),"")</f>
        <v>0</v>
      </c>
      <c r="O376" s="761">
        <f>_xlfn.IFNA(VLOOKUP($E376,Table26[],4,FALSE),"")</f>
        <v>0</v>
      </c>
      <c r="P376" s="761">
        <f>_xlfn.IFNA(VLOOKUP($E376,Table26[],5,FALSE),"")</f>
        <v>0</v>
      </c>
      <c r="Q376" s="762">
        <f>_xlfn.IFNA(VLOOKUP($E376,Table26[],6,FALSE),"")</f>
        <v>0</v>
      </c>
      <c r="R376" s="453"/>
      <c r="S376" s="163"/>
    </row>
    <row r="377" spans="1:19" ht="70.95" customHeight="1" thickBot="1" x14ac:dyDescent="0.3">
      <c r="A377" s="66"/>
      <c r="B377" s="438"/>
      <c r="C377" s="437">
        <v>353</v>
      </c>
      <c r="D377" s="414">
        <v>1</v>
      </c>
      <c r="E377" s="516" t="s">
        <v>215</v>
      </c>
      <c r="F377" s="408" t="str">
        <f>_xlfn.IFNA(IF(VLOOKUP(E377,Languages!$A:$D,1,TRUE)=E377,VLOOKUP(E377,Languages!$A:$D,Summary!$C$7,TRUE),NA()),"")</f>
        <v>Työsuhteen päättymiseen liittyvissä menettelyissä huomioidaan kyberturvallisuus. Tasolla 1 tämän ei tarvitse olla systemaattista ja säännöllistä.</v>
      </c>
      <c r="G377" s="535">
        <v>54</v>
      </c>
      <c r="H377" s="407" t="s">
        <v>3273</v>
      </c>
      <c r="I377" s="407" t="s">
        <v>3190</v>
      </c>
      <c r="J377" s="527" t="s">
        <v>1537</v>
      </c>
      <c r="K377" s="527" t="s">
        <v>5</v>
      </c>
      <c r="L377" s="527"/>
      <c r="M377" s="482">
        <f>_xlfn.IFNA(VLOOKUP($E377,Table26[],2,FALSE),"")</f>
        <v>0</v>
      </c>
      <c r="N377" s="761">
        <f>_xlfn.IFNA(VLOOKUP($E377,Table26[],3,FALSE),"")</f>
        <v>0</v>
      </c>
      <c r="O377" s="761">
        <f>_xlfn.IFNA(VLOOKUP($E377,Table26[],4,FALSE),"")</f>
        <v>0</v>
      </c>
      <c r="P377" s="761">
        <f>_xlfn.IFNA(VLOOKUP($E377,Table26[],5,FALSE),"")</f>
        <v>0</v>
      </c>
      <c r="Q377" s="762">
        <f>_xlfn.IFNA(VLOOKUP($E377,Table26[],6,FALSE),"")</f>
        <v>0</v>
      </c>
      <c r="R377" s="453"/>
      <c r="S377" s="163"/>
    </row>
    <row r="378" spans="1:19" ht="70.95" customHeight="1" thickBot="1" x14ac:dyDescent="0.3">
      <c r="A378" s="66"/>
      <c r="B378" s="438"/>
      <c r="C378" s="437">
        <v>354</v>
      </c>
      <c r="D378" s="414">
        <v>2</v>
      </c>
      <c r="E378" s="516" t="s">
        <v>216</v>
      </c>
      <c r="F378" s="408" t="str">
        <f>_xlfn.IFNA(IF(VLOOKUP(E378,Languages!$A:$D,1,TRUE)=E378,VLOOKUP(E378,Languages!$A:$D,Summary!$C$7,TRUE),NA()),"")</f>
        <v>Soveltuvia tarkastuksia suoritetaan sellaisille työntekijöille, joilla on käyttö- tai pääsyoikeus toiminnon kannalta tärkeisiin laitteisiin, ohjelmistoihin tai tietovarantoihin.</v>
      </c>
      <c r="G378" s="534">
        <v>53</v>
      </c>
      <c r="H378" s="407" t="s">
        <v>3279</v>
      </c>
      <c r="I378" s="407" t="s">
        <v>3189</v>
      </c>
      <c r="J378" s="527" t="s">
        <v>3883</v>
      </c>
      <c r="K378" s="527" t="s">
        <v>3965</v>
      </c>
      <c r="L378" s="527">
        <f>_xlfn.IFNA(VLOOKUP(J378,Import_KOKU!B:E,4,FALSE),"puuttuu")</f>
        <v>0</v>
      </c>
      <c r="M378" s="482">
        <f>_xlfn.IFNA(VLOOKUP($E378,Table26[],2,FALSE),"")</f>
        <v>0</v>
      </c>
      <c r="N378" s="761">
        <f>_xlfn.IFNA(VLOOKUP($E378,Table26[],3,FALSE),"")</f>
        <v>0</v>
      </c>
      <c r="O378" s="761">
        <f>_xlfn.IFNA(VLOOKUP($E378,Table26[],4,FALSE),"")</f>
        <v>0</v>
      </c>
      <c r="P378" s="761">
        <f>_xlfn.IFNA(VLOOKUP($E378,Table26[],5,FALSE),"")</f>
        <v>0</v>
      </c>
      <c r="Q378" s="762">
        <f>_xlfn.IFNA(VLOOKUP($E378,Table26[],6,FALSE),"")</f>
        <v>0</v>
      </c>
      <c r="R378" s="453"/>
      <c r="S378" s="163"/>
    </row>
    <row r="379" spans="1:19" ht="70.95" customHeight="1" thickBot="1" x14ac:dyDescent="0.3">
      <c r="A379" s="66"/>
      <c r="B379" s="438"/>
      <c r="C379" s="437">
        <v>355</v>
      </c>
      <c r="D379" s="414">
        <v>2</v>
      </c>
      <c r="E379" s="516" t="s">
        <v>217</v>
      </c>
      <c r="F379" s="408" t="str">
        <f>_xlfn.IFNA(IF(VLOOKUP(E379,Languages!$A:$D,1,TRUE)=E379,VLOOKUP(E379,Languages!$A:$D,Summary!$C$7,TRUE),NA()),"")</f>
        <v>Työntekijöiden sisäisiin siirtoihin liittyvissä menettelyissä huomioidaan kyberturvallisuus. (huomioidaan kriittiset työyhdistelmät, oikeudet, tarve mahdollisille taustatarkistuksille/ turvallisuusselvityksille)</v>
      </c>
      <c r="G379" s="535">
        <v>54</v>
      </c>
      <c r="H379" s="407" t="s">
        <v>3273</v>
      </c>
      <c r="I379" s="407" t="s">
        <v>3190</v>
      </c>
      <c r="J379" s="527" t="s">
        <v>1537</v>
      </c>
      <c r="K379" s="527" t="s">
        <v>5</v>
      </c>
      <c r="L379" s="527"/>
      <c r="M379" s="482">
        <f>_xlfn.IFNA(VLOOKUP($E379,Table26[],2,FALSE),"")</f>
        <v>0</v>
      </c>
      <c r="N379" s="761">
        <f>_xlfn.IFNA(VLOOKUP($E379,Table26[],3,FALSE),"")</f>
        <v>0</v>
      </c>
      <c r="O379" s="761">
        <f>_xlfn.IFNA(VLOOKUP($E379,Table26[],4,FALSE),"")</f>
        <v>0</v>
      </c>
      <c r="P379" s="761">
        <f>_xlfn.IFNA(VLOOKUP($E379,Table26[],5,FALSE),"")</f>
        <v>0</v>
      </c>
      <c r="Q379" s="762">
        <f>_xlfn.IFNA(VLOOKUP($E379,Table26[],6,FALSE),"")</f>
        <v>0</v>
      </c>
      <c r="R379" s="453"/>
      <c r="S379" s="163"/>
    </row>
    <row r="380" spans="1:19" ht="70.95" customHeight="1" thickBot="1" x14ac:dyDescent="0.3">
      <c r="A380" s="66"/>
      <c r="B380" s="438"/>
      <c r="C380" s="437">
        <v>356</v>
      </c>
      <c r="D380" s="414">
        <v>2</v>
      </c>
      <c r="E380" s="516" t="s">
        <v>218</v>
      </c>
      <c r="F380" s="408" t="str">
        <f>_xlfn.IFNA(IF(VLOOKUP(E380,Languages!$A:$D,1,TRUE)=E380,VLOOKUP(E380,Languages!$A:$D,Summary!$C$7,TRUE),NA()),"")</f>
        <v>Henkilöstö on tietoinen vastuistaan ja velvoitteistaan koskien (IT ja OT) laitteiden, ohjelmistojen ja tietovarantojen suojaamista ja hyväksyttävää käyttöä.</v>
      </c>
      <c r="G380" s="536">
        <v>55</v>
      </c>
      <c r="H380" s="407" t="s">
        <v>3237</v>
      </c>
      <c r="I380" s="407" t="s">
        <v>3191</v>
      </c>
      <c r="J380" s="527" t="s">
        <v>3884</v>
      </c>
      <c r="K380" s="527" t="s">
        <v>3966</v>
      </c>
      <c r="L380" s="527">
        <f>_xlfn.IFNA(VLOOKUP(J380,Import_KOKU!B:E,4,FALSE),"puuttuu")</f>
        <v>0</v>
      </c>
      <c r="M380" s="482">
        <f>_xlfn.IFNA(VLOOKUP($E380,Table26[],2,FALSE),"")</f>
        <v>0</v>
      </c>
      <c r="N380" s="761">
        <f>_xlfn.IFNA(VLOOKUP($E380,Table26[],3,FALSE),"")</f>
        <v>0</v>
      </c>
      <c r="O380" s="761">
        <f>_xlfn.IFNA(VLOOKUP($E380,Table26[],4,FALSE),"")</f>
        <v>0</v>
      </c>
      <c r="P380" s="761">
        <f>_xlfn.IFNA(VLOOKUP($E380,Table26[],5,FALSE),"")</f>
        <v>0</v>
      </c>
      <c r="Q380" s="762">
        <f>_xlfn.IFNA(VLOOKUP($E380,Table26[],6,FALSE),"")</f>
        <v>0</v>
      </c>
      <c r="R380" s="453"/>
      <c r="S380" s="163"/>
    </row>
    <row r="381" spans="1:19" ht="70.95" customHeight="1" thickBot="1" x14ac:dyDescent="0.3">
      <c r="A381" s="66"/>
      <c r="B381" s="438"/>
      <c r="C381" s="437">
        <v>357</v>
      </c>
      <c r="D381" s="414">
        <v>3</v>
      </c>
      <c r="E381" s="516" t="s">
        <v>219</v>
      </c>
      <c r="F381" s="408" t="str">
        <f>_xlfn.IFNA(IF(VLOOKUP(E381,Languages!$A:$D,1,TRUE)=E381,VLOOKUP(E381,Languages!$A:$D,Summary!$C$7,TRUE),NA()),"")</f>
        <v>Jokaista työtehtävää varten teetetään soveltuvat tarkistukset, jotka ovat suhteessa työtehtävän riskeihin (mukaan lukien työntekijät, toimittajat ja alihankkijat).</v>
      </c>
      <c r="G381" s="534">
        <v>53</v>
      </c>
      <c r="H381" s="407" t="s">
        <v>3279</v>
      </c>
      <c r="I381" s="407" t="s">
        <v>3189</v>
      </c>
      <c r="J381" s="527" t="s">
        <v>1537</v>
      </c>
      <c r="K381" s="527" t="s">
        <v>5</v>
      </c>
      <c r="L381" s="527"/>
      <c r="M381" s="482">
        <f>_xlfn.IFNA(VLOOKUP($E381,Table26[],2,FALSE),"")</f>
        <v>0</v>
      </c>
      <c r="N381" s="761">
        <f>_xlfn.IFNA(VLOOKUP($E381,Table26[],3,FALSE),"")</f>
        <v>0</v>
      </c>
      <c r="O381" s="761">
        <f>_xlfn.IFNA(VLOOKUP($E381,Table26[],4,FALSE),"")</f>
        <v>0</v>
      </c>
      <c r="P381" s="761">
        <f>_xlfn.IFNA(VLOOKUP($E381,Table26[],5,FALSE),"")</f>
        <v>0</v>
      </c>
      <c r="Q381" s="762">
        <f>_xlfn.IFNA(VLOOKUP($E381,Table26[],6,FALSE),"")</f>
        <v>0</v>
      </c>
      <c r="R381" s="453"/>
      <c r="S381" s="163"/>
    </row>
    <row r="382" spans="1:19" ht="70.95" customHeight="1" thickBot="1" x14ac:dyDescent="0.3">
      <c r="A382" s="66"/>
      <c r="B382" s="438"/>
      <c r="C382" s="437">
        <v>358</v>
      </c>
      <c r="D382" s="414">
        <v>3</v>
      </c>
      <c r="E382" s="516" t="s">
        <v>2306</v>
      </c>
      <c r="F382" s="408" t="str">
        <f>_xlfn.IFNA(IF(VLOOKUP(E382,Languages!$A:$D,1,TRUE)=E382,VLOOKUP(E382,Languages!$A:$D,Summary!$C$7,TRUE),NA()),"")</f>
        <v xml:space="preserve">Organisaatiolla on muodollinen vastuullisuusprosessi, johon sisältyy kurinpitomenettelyhenkilöstölle, joka ei noudata määriteltyjä turvallisuuspolitiikkoja ja menettelyjä. </v>
      </c>
      <c r="G382" s="536">
        <v>55</v>
      </c>
      <c r="H382" s="407" t="s">
        <v>3237</v>
      </c>
      <c r="I382" s="407" t="s">
        <v>3191</v>
      </c>
      <c r="J382" s="527" t="s">
        <v>3885</v>
      </c>
      <c r="K382" s="527" t="s">
        <v>3967</v>
      </c>
      <c r="L382" s="527">
        <f>_xlfn.IFNA(VLOOKUP(J382,Import_KOKU!B:E,4,FALSE),"puuttuu")</f>
        <v>0</v>
      </c>
      <c r="M382" s="482">
        <f>_xlfn.IFNA(VLOOKUP($E382,Table26[],2,FALSE),"")</f>
        <v>0</v>
      </c>
      <c r="N382" s="761">
        <f>_xlfn.IFNA(VLOOKUP($E382,Table26[],3,FALSE),"")</f>
        <v>0</v>
      </c>
      <c r="O382" s="761">
        <f>_xlfn.IFNA(VLOOKUP($E382,Table26[],4,FALSE),"")</f>
        <v>0</v>
      </c>
      <c r="P382" s="761">
        <f>_xlfn.IFNA(VLOOKUP($E382,Table26[],5,FALSE),"")</f>
        <v>0</v>
      </c>
      <c r="Q382" s="762">
        <f>_xlfn.IFNA(VLOOKUP($E382,Table26[],6,FALSE),"")</f>
        <v>0</v>
      </c>
      <c r="R382" s="453"/>
      <c r="S382" s="163"/>
    </row>
    <row r="383" spans="1:19" ht="70.95" customHeight="1" thickBot="1" x14ac:dyDescent="0.3">
      <c r="A383" s="66"/>
      <c r="B383" s="438"/>
      <c r="C383" s="437">
        <v>359</v>
      </c>
      <c r="D383" s="414">
        <v>1</v>
      </c>
      <c r="E383" s="516" t="s">
        <v>220</v>
      </c>
      <c r="F383" s="408" t="str">
        <f>_xlfn.IFNA(IF(VLOOKUP(E383,Languages!$A:$D,1,TRUE)=E383,VLOOKUP(E383,Languages!$A:$D,Summary!$C$7,TRUE),NA()),"")</f>
        <v>Henkilöstön kyberturvallisuustietoisuutta kohotetaan erilaisin toimin. Tasolla 1 tämän ei tarvitse olla systemaattista ja säännöllistä.</v>
      </c>
      <c r="G383" s="537">
        <v>56</v>
      </c>
      <c r="H383" s="407" t="s">
        <v>3238</v>
      </c>
      <c r="I383" s="407" t="s">
        <v>3192</v>
      </c>
      <c r="J383" s="527" t="s">
        <v>1537</v>
      </c>
      <c r="K383" s="527" t="s">
        <v>5</v>
      </c>
      <c r="L383" s="527"/>
      <c r="M383" s="482">
        <f>_xlfn.IFNA(VLOOKUP($E383,Table26[],2,FALSE),"")</f>
        <v>0</v>
      </c>
      <c r="N383" s="761">
        <f>_xlfn.IFNA(VLOOKUP($E383,Table26[],3,FALSE),"")</f>
        <v>0</v>
      </c>
      <c r="O383" s="761">
        <f>_xlfn.IFNA(VLOOKUP($E383,Table26[],4,FALSE),"")</f>
        <v>0</v>
      </c>
      <c r="P383" s="761">
        <f>_xlfn.IFNA(VLOOKUP($E383,Table26[],5,FALSE),"")</f>
        <v>0</v>
      </c>
      <c r="Q383" s="762">
        <f>_xlfn.IFNA(VLOOKUP($E383,Table26[],6,FALSE),"")</f>
        <v>0</v>
      </c>
      <c r="R383" s="453"/>
      <c r="S383" s="163"/>
    </row>
    <row r="384" spans="1:19" ht="70.95" customHeight="1" thickBot="1" x14ac:dyDescent="0.3">
      <c r="A384" s="66"/>
      <c r="B384" s="438"/>
      <c r="C384" s="437">
        <v>360</v>
      </c>
      <c r="D384" s="414">
        <v>2</v>
      </c>
      <c r="E384" s="516" t="s">
        <v>221</v>
      </c>
      <c r="F384" s="408" t="str">
        <f>_xlfn.IFNA(IF(VLOOKUP(E384,Languages!$A:$D,1,TRUE)=E384,VLOOKUP(E384,Languages!$A:$D,Summary!$C$7,TRUE),NA()),"")</f>
        <v>Kyberturvallisuustietoisuudelle on asetettu tavoitteet, joita ylläpidetään ja seurataan.</v>
      </c>
      <c r="G384" s="537">
        <v>56</v>
      </c>
      <c r="H384" s="407" t="s">
        <v>3238</v>
      </c>
      <c r="I384" s="407" t="s">
        <v>3192</v>
      </c>
      <c r="J384" s="527" t="s">
        <v>3886</v>
      </c>
      <c r="K384" s="527" t="s">
        <v>3968</v>
      </c>
      <c r="L384" s="527">
        <f>_xlfn.IFNA(VLOOKUP(J384,Import_KOKU!B:E,4,FALSE),"puuttuu")</f>
        <v>0</v>
      </c>
      <c r="M384" s="482">
        <f>_xlfn.IFNA(VLOOKUP($E384,Table26[],2,FALSE),"")</f>
        <v>0</v>
      </c>
      <c r="N384" s="761">
        <f>_xlfn.IFNA(VLOOKUP($E384,Table26[],3,FALSE),"")</f>
        <v>0</v>
      </c>
      <c r="O384" s="761">
        <f>_xlfn.IFNA(VLOOKUP($E384,Table26[],4,FALSE),"")</f>
        <v>0</v>
      </c>
      <c r="P384" s="761">
        <f>_xlfn.IFNA(VLOOKUP($E384,Table26[],5,FALSE),"")</f>
        <v>0</v>
      </c>
      <c r="Q384" s="762">
        <f>_xlfn.IFNA(VLOOKUP($E384,Table26[],6,FALSE),"")</f>
        <v>0</v>
      </c>
      <c r="R384" s="453"/>
      <c r="S384" s="163"/>
    </row>
    <row r="385" spans="1:19" ht="70.95" customHeight="1" thickBot="1" x14ac:dyDescent="0.3">
      <c r="A385" s="66"/>
      <c r="B385" s="438"/>
      <c r="C385" s="437">
        <v>361</v>
      </c>
      <c r="D385" s="414">
        <v>2</v>
      </c>
      <c r="E385" s="516" t="s">
        <v>222</v>
      </c>
      <c r="F385" s="408" t="str">
        <f>_xlfn.IFNA(IF(VLOOKUP(E385,Languages!$A:$D,1,TRUE)=E385,VLOOKUP(E385,Languages!$A:$D,Summary!$C$7,TRUE),NA()),"")</f>
        <v>Kyberturvallisuustietoisuuden tavoitteet ovat linjassa organisaation määrittämän uhkaprofiilin kanssa [kts. THREAT-2e].</v>
      </c>
      <c r="G385" s="537">
        <v>56</v>
      </c>
      <c r="H385" s="407" t="s">
        <v>3238</v>
      </c>
      <c r="I385" s="407" t="s">
        <v>3192</v>
      </c>
      <c r="J385" s="527" t="s">
        <v>1537</v>
      </c>
      <c r="K385" s="527" t="s">
        <v>5</v>
      </c>
      <c r="L385" s="527"/>
      <c r="M385" s="482">
        <f>_xlfn.IFNA(VLOOKUP($E385,Table26[],2,FALSE),"")</f>
        <v>0</v>
      </c>
      <c r="N385" s="761">
        <f>_xlfn.IFNA(VLOOKUP($E385,Table26[],3,FALSE),"")</f>
        <v>0</v>
      </c>
      <c r="O385" s="761">
        <f>_xlfn.IFNA(VLOOKUP($E385,Table26[],4,FALSE),"")</f>
        <v>0</v>
      </c>
      <c r="P385" s="761">
        <f>_xlfn.IFNA(VLOOKUP($E385,Table26[],5,FALSE),"")</f>
        <v>0</v>
      </c>
      <c r="Q385" s="762">
        <f>_xlfn.IFNA(VLOOKUP($E385,Table26[],6,FALSE),"")</f>
        <v>0</v>
      </c>
      <c r="R385" s="453"/>
      <c r="S385" s="163"/>
    </row>
    <row r="386" spans="1:19" ht="70.95" customHeight="1" thickBot="1" x14ac:dyDescent="0.3">
      <c r="A386" s="66"/>
      <c r="B386" s="438"/>
      <c r="C386" s="437">
        <v>362</v>
      </c>
      <c r="D386" s="414">
        <v>2</v>
      </c>
      <c r="E386" s="516" t="s">
        <v>223</v>
      </c>
      <c r="F386" s="408" t="str">
        <f>_xlfn.IFNA(IF(VLOOKUP(E386,Languages!$A:$D,1,TRUE)=E386,VLOOKUP(E386,Languages!$A:$D,Summary!$C$7,TRUE),NA()),"")</f>
        <v>Kyberturvallisuustietoisuutta parantava toiminta on säännöllistä.</v>
      </c>
      <c r="G386" s="537">
        <v>56</v>
      </c>
      <c r="H386" s="407" t="s">
        <v>3238</v>
      </c>
      <c r="I386" s="407" t="s">
        <v>3192</v>
      </c>
      <c r="J386" s="527" t="s">
        <v>3887</v>
      </c>
      <c r="K386" s="527" t="s">
        <v>3969</v>
      </c>
      <c r="L386" s="527">
        <f>_xlfn.IFNA(VLOOKUP(J386,Import_KOKU!B:E,4,FALSE),"puuttuu")</f>
        <v>0</v>
      </c>
      <c r="M386" s="482">
        <f>_xlfn.IFNA(VLOOKUP($E386,Table26[],2,FALSE),"")</f>
        <v>0</v>
      </c>
      <c r="N386" s="761">
        <f>_xlfn.IFNA(VLOOKUP($E386,Table26[],3,FALSE),"")</f>
        <v>0</v>
      </c>
      <c r="O386" s="761">
        <f>_xlfn.IFNA(VLOOKUP($E386,Table26[],4,FALSE),"")</f>
        <v>0</v>
      </c>
      <c r="P386" s="761">
        <f>_xlfn.IFNA(VLOOKUP($E386,Table26[],5,FALSE),"")</f>
        <v>0</v>
      </c>
      <c r="Q386" s="762">
        <f>_xlfn.IFNA(VLOOKUP($E386,Table26[],6,FALSE),"")</f>
        <v>0</v>
      </c>
      <c r="R386" s="453"/>
      <c r="S386" s="163"/>
    </row>
    <row r="387" spans="1:19" ht="70.95" customHeight="1" thickBot="1" x14ac:dyDescent="0.3">
      <c r="A387" s="66"/>
      <c r="B387" s="438"/>
      <c r="C387" s="437">
        <v>363</v>
      </c>
      <c r="D387" s="414">
        <v>3</v>
      </c>
      <c r="E387" s="516" t="s">
        <v>224</v>
      </c>
      <c r="F387" s="408" t="str">
        <f>_xlfn.IFNA(IF(VLOOKUP(E387,Languages!$A:$D,1,TRUE)=E387,VLOOKUP(E387,Languages!$A:$D,Summary!$C$7,TRUE),NA()),"")</f>
        <v>Kyberturvallisuustietoisuutta edistävä toiminta on sisällytetty toimenkuvauksiin.</v>
      </c>
      <c r="G387" s="537">
        <v>56</v>
      </c>
      <c r="H387" s="407" t="s">
        <v>3238</v>
      </c>
      <c r="I387" s="407" t="s">
        <v>3192</v>
      </c>
      <c r="J387" s="527" t="s">
        <v>1537</v>
      </c>
      <c r="K387" s="527" t="s">
        <v>5</v>
      </c>
      <c r="L387" s="527"/>
      <c r="M387" s="482">
        <f>_xlfn.IFNA(VLOOKUP($E387,Table26[],2,FALSE),"")</f>
        <v>0</v>
      </c>
      <c r="N387" s="761">
        <f>_xlfn.IFNA(VLOOKUP($E387,Table26[],3,FALSE),"")</f>
        <v>0</v>
      </c>
      <c r="O387" s="761">
        <f>_xlfn.IFNA(VLOOKUP($E387,Table26[],4,FALSE),"")</f>
        <v>0</v>
      </c>
      <c r="P387" s="761">
        <f>_xlfn.IFNA(VLOOKUP($E387,Table26[],5,FALSE),"")</f>
        <v>0</v>
      </c>
      <c r="Q387" s="762">
        <f>_xlfn.IFNA(VLOOKUP($E387,Table26[],6,FALSE),"")</f>
        <v>0</v>
      </c>
      <c r="R387" s="453"/>
      <c r="S387" s="163"/>
    </row>
    <row r="388" spans="1:19" ht="70.95" customHeight="1" thickBot="1" x14ac:dyDescent="0.3">
      <c r="A388" s="66"/>
      <c r="B388" s="438"/>
      <c r="C388" s="437">
        <v>364</v>
      </c>
      <c r="D388" s="414">
        <v>3</v>
      </c>
      <c r="E388" s="516" t="s">
        <v>225</v>
      </c>
      <c r="F388" s="408" t="str">
        <f>_xlfn.IFNA(IF(VLOOKUP(E388,Languages!$A:$D,1,TRUE)=E388,VLOOKUP(E388,Languages!$A:$D,Summary!$C$7,TRUE),NA()),"")</f>
        <v>Kyberturvallisuustietoisuuden kohottamisen toimenpiteet ovat linjassa organisaation ennalta määriteltyjen toimintatilojen kanssa [kts. SITUATION-3g].</v>
      </c>
      <c r="G388" s="537">
        <v>56</v>
      </c>
      <c r="H388" s="407" t="s">
        <v>3238</v>
      </c>
      <c r="I388" s="407" t="s">
        <v>3192</v>
      </c>
      <c r="J388" s="527" t="s">
        <v>1537</v>
      </c>
      <c r="K388" s="527" t="s">
        <v>5</v>
      </c>
      <c r="L388" s="527"/>
      <c r="M388" s="482">
        <f>_xlfn.IFNA(VLOOKUP($E388,Table26[],2,FALSE),"")</f>
        <v>0</v>
      </c>
      <c r="N388" s="761">
        <f>_xlfn.IFNA(VLOOKUP($E388,Table26[],3,FALSE),"")</f>
        <v>0</v>
      </c>
      <c r="O388" s="761">
        <f>_xlfn.IFNA(VLOOKUP($E388,Table26[],4,FALSE),"")</f>
        <v>0</v>
      </c>
      <c r="P388" s="761">
        <f>_xlfn.IFNA(VLOOKUP($E388,Table26[],5,FALSE),"")</f>
        <v>0</v>
      </c>
      <c r="Q388" s="762">
        <f>_xlfn.IFNA(VLOOKUP($E388,Table26[],6,FALSE),"")</f>
        <v>0</v>
      </c>
      <c r="R388" s="453"/>
      <c r="S388" s="163"/>
    </row>
    <row r="389" spans="1:19" ht="70.95" customHeight="1" thickBot="1" x14ac:dyDescent="0.3">
      <c r="A389" s="66"/>
      <c r="B389" s="438"/>
      <c r="C389" s="437">
        <v>365</v>
      </c>
      <c r="D389" s="414">
        <v>3</v>
      </c>
      <c r="E389" s="516" t="s">
        <v>2307</v>
      </c>
      <c r="F389" s="408" t="str">
        <f>_xlfn.IFNA(IF(VLOOKUP(E389,Languages!$A:$D,1,TRUE)=E389,VLOOKUP(E389,Languages!$A:$D,Summary!$C$7,TRUE),NA()),"")</f>
        <v>Kyberturvallisuustietoisuutta parantavien toimenpiteiden tehokkuutta arvioidaan säännöllisesti ja tiettyjen muutosten yhteydessä kuten järjestelmämuutokset, ulkoiset tapahtumat. Toimintaa kehitetään tarvittaessa.</v>
      </c>
      <c r="G389" s="537">
        <v>56</v>
      </c>
      <c r="H389" s="407" t="s">
        <v>3238</v>
      </c>
      <c r="I389" s="407" t="s">
        <v>3192</v>
      </c>
      <c r="J389" s="527" t="s">
        <v>1537</v>
      </c>
      <c r="K389" s="527" t="s">
        <v>5</v>
      </c>
      <c r="L389" s="527"/>
      <c r="M389" s="482">
        <f>_xlfn.IFNA(VLOOKUP($E389,Table26[],2,FALSE),"")</f>
        <v>0</v>
      </c>
      <c r="N389" s="761">
        <f>_xlfn.IFNA(VLOOKUP($E389,Table26[],3,FALSE),"")</f>
        <v>0</v>
      </c>
      <c r="O389" s="761">
        <f>_xlfn.IFNA(VLOOKUP($E389,Table26[],4,FALSE),"")</f>
        <v>0</v>
      </c>
      <c r="P389" s="761">
        <f>_xlfn.IFNA(VLOOKUP($E389,Table26[],5,FALSE),"")</f>
        <v>0</v>
      </c>
      <c r="Q389" s="762">
        <f>_xlfn.IFNA(VLOOKUP($E389,Table26[],6,FALSE),"")</f>
        <v>0</v>
      </c>
      <c r="R389" s="453"/>
      <c r="S389" s="163"/>
    </row>
    <row r="390" spans="1:19" ht="70.95" customHeight="1" thickBot="1" x14ac:dyDescent="0.3">
      <c r="A390" s="66"/>
      <c r="B390" s="438"/>
      <c r="C390" s="437">
        <v>366</v>
      </c>
      <c r="D390" s="414">
        <v>1</v>
      </c>
      <c r="E390" s="516" t="s">
        <v>226</v>
      </c>
      <c r="F390" s="408" t="str">
        <f>_xlfn.IFNA(IF(VLOOKUP(E390,Languages!$A:$D,1,TRUE)=E390,VLOOKUP(E390,Languages!$A:$D,Summary!$C$7,TRUE),NA()),"")</f>
        <v>Toiminnon kyberturvallisuuteen liittyvät vastuut on tunnistettu. Tasolla 1 tämän ei tarvitse olla systemaattista ja säännöllistä.</v>
      </c>
      <c r="G390" s="538">
        <v>57</v>
      </c>
      <c r="H390" s="407" t="s">
        <v>3239</v>
      </c>
      <c r="I390" s="407" t="s">
        <v>3193</v>
      </c>
      <c r="J390" s="527" t="s">
        <v>1537</v>
      </c>
      <c r="K390" s="527" t="s">
        <v>5</v>
      </c>
      <c r="L390" s="527"/>
      <c r="M390" s="482">
        <f>_xlfn.IFNA(VLOOKUP($E390,Table26[],2,FALSE),"")</f>
        <v>0</v>
      </c>
      <c r="N390" s="761">
        <f>_xlfn.IFNA(VLOOKUP($E390,Table26[],3,FALSE),"")</f>
        <v>0</v>
      </c>
      <c r="O390" s="761">
        <f>_xlfn.IFNA(VLOOKUP($E390,Table26[],4,FALSE),"")</f>
        <v>0</v>
      </c>
      <c r="P390" s="761">
        <f>_xlfn.IFNA(VLOOKUP($E390,Table26[],5,FALSE),"")</f>
        <v>0</v>
      </c>
      <c r="Q390" s="762">
        <f>_xlfn.IFNA(VLOOKUP($E390,Table26[],6,FALSE),"")</f>
        <v>0</v>
      </c>
      <c r="R390" s="453"/>
      <c r="S390" s="163"/>
    </row>
    <row r="391" spans="1:19" ht="70.95" customHeight="1" thickBot="1" x14ac:dyDescent="0.3">
      <c r="A391" s="66"/>
      <c r="B391" s="438"/>
      <c r="C391" s="437">
        <v>367</v>
      </c>
      <c r="D391" s="414">
        <v>1</v>
      </c>
      <c r="E391" s="516" t="s">
        <v>227</v>
      </c>
      <c r="F391" s="408" t="str">
        <f>_xlfn.IFNA(IF(VLOOKUP(E391,Languages!$A:$D,1,TRUE)=E391,VLOOKUP(E391,Languages!$A:$D,Summary!$C$7,TRUE),NA()),"")</f>
        <v>Kyberturvallisuuteen liittyvät vastuut on osoitettu nimetyille henkilöille. Tasolla 1 tämän ei tarvitse olla systemaattista ja säännöllistä.</v>
      </c>
      <c r="G391" s="539">
        <v>58</v>
      </c>
      <c r="H391" s="407" t="s">
        <v>3274</v>
      </c>
      <c r="I391" s="407" t="s">
        <v>3194</v>
      </c>
      <c r="J391" s="527" t="s">
        <v>1537</v>
      </c>
      <c r="K391" s="527" t="s">
        <v>5</v>
      </c>
      <c r="L391" s="527"/>
      <c r="M391" s="482">
        <f>_xlfn.IFNA(VLOOKUP($E391,Table26[],2,FALSE),"")</f>
        <v>0</v>
      </c>
      <c r="N391" s="761">
        <f>_xlfn.IFNA(VLOOKUP($E391,Table26[],3,FALSE),"")</f>
        <v>0</v>
      </c>
      <c r="O391" s="761">
        <f>_xlfn.IFNA(VLOOKUP($E391,Table26[],4,FALSE),"")</f>
        <v>0</v>
      </c>
      <c r="P391" s="761">
        <f>_xlfn.IFNA(VLOOKUP($E391,Table26[],5,FALSE),"")</f>
        <v>0</v>
      </c>
      <c r="Q391" s="762">
        <f>_xlfn.IFNA(VLOOKUP($E391,Table26[],6,FALSE),"")</f>
        <v>0</v>
      </c>
      <c r="R391" s="453"/>
      <c r="S391" s="163"/>
    </row>
    <row r="392" spans="1:19" ht="70.95" customHeight="1" thickBot="1" x14ac:dyDescent="0.3">
      <c r="A392" s="66"/>
      <c r="B392" s="438"/>
      <c r="C392" s="437">
        <v>368</v>
      </c>
      <c r="D392" s="414">
        <v>2</v>
      </c>
      <c r="E392" s="516" t="s">
        <v>228</v>
      </c>
      <c r="F392" s="408" t="str">
        <f>_xlfn.IFNA(IF(VLOOKUP(E392,Languages!$A:$D,1,TRUE)=E392,VLOOKUP(E392,Languages!$A:$D,Summary!$C$7,TRUE),NA()),"")</f>
        <v>Kyberturvallisuuteen liittyvät vastuut on osoitettu nimetyille rooleille (mukaan lukien mahdolliset ulkoiset palveluntarjoajat).</v>
      </c>
      <c r="G392" s="539">
        <v>58</v>
      </c>
      <c r="H392" s="407" t="s">
        <v>3274</v>
      </c>
      <c r="I392" s="407" t="s">
        <v>3194</v>
      </c>
      <c r="J392" s="527" t="s">
        <v>1537</v>
      </c>
      <c r="K392" s="527" t="s">
        <v>5</v>
      </c>
      <c r="L392" s="527"/>
      <c r="M392" s="482">
        <f>_xlfn.IFNA(VLOOKUP($E392,Table26[],2,FALSE),"")</f>
        <v>0</v>
      </c>
      <c r="N392" s="761">
        <f>_xlfn.IFNA(VLOOKUP($E392,Table26[],3,FALSE),"")</f>
        <v>0</v>
      </c>
      <c r="O392" s="761">
        <f>_xlfn.IFNA(VLOOKUP($E392,Table26[],4,FALSE),"")</f>
        <v>0</v>
      </c>
      <c r="P392" s="761">
        <f>_xlfn.IFNA(VLOOKUP($E392,Table26[],5,FALSE),"")</f>
        <v>0</v>
      </c>
      <c r="Q392" s="762">
        <f>_xlfn.IFNA(VLOOKUP($E392,Table26[],6,FALSE),"")</f>
        <v>0</v>
      </c>
      <c r="R392" s="453"/>
      <c r="S392" s="163"/>
    </row>
    <row r="393" spans="1:19" ht="70.95" customHeight="1" thickBot="1" x14ac:dyDescent="0.3">
      <c r="A393" s="66"/>
      <c r="B393" s="438"/>
      <c r="C393" s="437">
        <v>369</v>
      </c>
      <c r="D393" s="414">
        <v>2</v>
      </c>
      <c r="E393" s="516" t="s">
        <v>229</v>
      </c>
      <c r="F393" s="408" t="str">
        <f>_xlfn.IFNA(IF(VLOOKUP(E393,Languages!$A:$D,1,TRUE)=E393,VLOOKUP(E393,Languages!$A:$D,Summary!$C$7,TRUE),NA()),"")</f>
        <v>Kyberturvallisuuteen liittyvät vastuut on dokumentoitu.</v>
      </c>
      <c r="G393" s="538">
        <v>57</v>
      </c>
      <c r="H393" s="407" t="s">
        <v>3239</v>
      </c>
      <c r="I393" s="407" t="s">
        <v>3193</v>
      </c>
      <c r="J393" s="527" t="s">
        <v>1537</v>
      </c>
      <c r="K393" s="527" t="s">
        <v>5</v>
      </c>
      <c r="L393" s="527"/>
      <c r="M393" s="482">
        <f>_xlfn.IFNA(VLOOKUP($E393,Table26[],2,FALSE),"")</f>
        <v>0</v>
      </c>
      <c r="N393" s="761">
        <f>_xlfn.IFNA(VLOOKUP($E393,Table26[],3,FALSE),"")</f>
        <v>0</v>
      </c>
      <c r="O393" s="761">
        <f>_xlfn.IFNA(VLOOKUP($E393,Table26[],4,FALSE),"")</f>
        <v>0</v>
      </c>
      <c r="P393" s="761">
        <f>_xlfn.IFNA(VLOOKUP($E393,Table26[],5,FALSE),"")</f>
        <v>0</v>
      </c>
      <c r="Q393" s="762">
        <f>_xlfn.IFNA(VLOOKUP($E393,Table26[],6,FALSE),"")</f>
        <v>0</v>
      </c>
      <c r="R393" s="453"/>
      <c r="S393" s="163"/>
    </row>
    <row r="394" spans="1:19" ht="70.95" customHeight="1" thickBot="1" x14ac:dyDescent="0.3">
      <c r="A394" s="66"/>
      <c r="B394" s="438"/>
      <c r="C394" s="437">
        <v>370</v>
      </c>
      <c r="D394" s="414">
        <v>3</v>
      </c>
      <c r="E394" s="516" t="s">
        <v>230</v>
      </c>
      <c r="F394" s="408" t="str">
        <f>_xlfn.IFNA(IF(VLOOKUP(E394,Languages!$A:$D,1,TRUE)=E394,VLOOKUP(E394,Languages!$A:$D,Summary!$C$7,TRUE),NA()),"")</f>
        <v>Kyberturvallisuuteen liittyvät vastuut ja työtehtävien vaatimukset tarkastetaan ja päivitetään aika ajoin ja määriteltyjen tilanteiden kuten järjestelmämuutosten yhteydessä tai organisaatiorakenteen muuttuessa.</v>
      </c>
      <c r="G394" s="538">
        <v>57</v>
      </c>
      <c r="H394" s="407" t="s">
        <v>3239</v>
      </c>
      <c r="I394" s="407" t="s">
        <v>3193</v>
      </c>
      <c r="J394" s="527" t="s">
        <v>1537</v>
      </c>
      <c r="K394" s="527" t="s">
        <v>5</v>
      </c>
      <c r="L394" s="527"/>
      <c r="M394" s="482">
        <f>_xlfn.IFNA(VLOOKUP($E394,Table26[],2,FALSE),"")</f>
        <v>0</v>
      </c>
      <c r="N394" s="761">
        <f>_xlfn.IFNA(VLOOKUP($E394,Table26[],3,FALSE),"")</f>
        <v>0</v>
      </c>
      <c r="O394" s="761">
        <f>_xlfn.IFNA(VLOOKUP($E394,Table26[],4,FALSE),"")</f>
        <v>0</v>
      </c>
      <c r="P394" s="761">
        <f>_xlfn.IFNA(VLOOKUP($E394,Table26[],5,FALSE),"")</f>
        <v>0</v>
      </c>
      <c r="Q394" s="762">
        <f>_xlfn.IFNA(VLOOKUP($E394,Table26[],6,FALSE),"")</f>
        <v>0</v>
      </c>
      <c r="R394" s="453"/>
      <c r="S394" s="163"/>
    </row>
    <row r="395" spans="1:19" ht="70.95" customHeight="1" thickBot="1" x14ac:dyDescent="0.3">
      <c r="A395" s="66"/>
      <c r="B395" s="438"/>
      <c r="C395" s="437">
        <v>371</v>
      </c>
      <c r="D395" s="414">
        <v>3</v>
      </c>
      <c r="E395" s="516" t="s">
        <v>231</v>
      </c>
      <c r="F395" s="408" t="str">
        <f>_xlfn.IFNA(IF(VLOOKUP(E395,Languages!$A:$D,1,TRUE)=E395,VLOOKUP(E395,Languages!$A:$D,Summary!$C$7,TRUE),NA()),"")</f>
        <v>Osoitettuja kyberturvallisuuden vastuita hallitaan siten, että varmistutaan niiden riittävyydestä ja riittävästä päällekkäisyydestä (mukaan lukien henkilöstönvaihdosten suunnittelu).</v>
      </c>
      <c r="G395" s="539">
        <v>58</v>
      </c>
      <c r="H395" s="407" t="s">
        <v>3274</v>
      </c>
      <c r="I395" s="407" t="s">
        <v>3194</v>
      </c>
      <c r="J395" s="527" t="s">
        <v>1537</v>
      </c>
      <c r="K395" s="527" t="s">
        <v>5</v>
      </c>
      <c r="L395" s="527"/>
      <c r="M395" s="482">
        <f>_xlfn.IFNA(VLOOKUP($E395,Table26[],2,FALSE),"")</f>
        <v>0</v>
      </c>
      <c r="N395" s="761">
        <f>_xlfn.IFNA(VLOOKUP($E395,Table26[],3,FALSE),"")</f>
        <v>0</v>
      </c>
      <c r="O395" s="761">
        <f>_xlfn.IFNA(VLOOKUP($E395,Table26[],4,FALSE),"")</f>
        <v>0</v>
      </c>
      <c r="P395" s="761">
        <f>_xlfn.IFNA(VLOOKUP($E395,Table26[],5,FALSE),"")</f>
        <v>0</v>
      </c>
      <c r="Q395" s="762">
        <f>_xlfn.IFNA(VLOOKUP($E395,Table26[],6,FALSE),"")</f>
        <v>0</v>
      </c>
      <c r="R395" s="453"/>
      <c r="S395" s="163"/>
    </row>
    <row r="396" spans="1:19" ht="70.95" customHeight="1" thickBot="1" x14ac:dyDescent="0.3">
      <c r="A396" s="66"/>
      <c r="B396" s="438"/>
      <c r="C396" s="437">
        <v>372</v>
      </c>
      <c r="D396" s="414">
        <v>1</v>
      </c>
      <c r="E396" s="516" t="s">
        <v>232</v>
      </c>
      <c r="F396" s="408" t="str">
        <f>_xlfn.IFNA(IF(VLOOKUP(E396,Languages!$A:$D,1,TRUE)=E396,VLOOKUP(E396,Languages!$A:$D,Summary!$C$7,TRUE),NA()),"")</f>
        <v>Kyberturvallisuuskoulutusta on saatavana sellaisille työntekijöille, joille on osoitettu kyberturvallisuuteen liittyviä vastuita. Tasolla 1 tämän ei tarvitse olla systemaattista ja säännöllistä.</v>
      </c>
      <c r="G396" s="540">
        <v>59</v>
      </c>
      <c r="H396" s="407" t="s">
        <v>3240</v>
      </c>
      <c r="I396" s="407" t="s">
        <v>3195</v>
      </c>
      <c r="J396" s="527" t="s">
        <v>1537</v>
      </c>
      <c r="K396" s="527" t="s">
        <v>5</v>
      </c>
      <c r="L396" s="527"/>
      <c r="M396" s="482">
        <f>_xlfn.IFNA(VLOOKUP($E396,Table26[],2,FALSE),"")</f>
        <v>0</v>
      </c>
      <c r="N396" s="761">
        <f>_xlfn.IFNA(VLOOKUP($E396,Table26[],3,FALSE),"")</f>
        <v>0</v>
      </c>
      <c r="O396" s="761">
        <f>_xlfn.IFNA(VLOOKUP($E396,Table26[],4,FALSE),"")</f>
        <v>0</v>
      </c>
      <c r="P396" s="761">
        <f>_xlfn.IFNA(VLOOKUP($E396,Table26[],5,FALSE),"")</f>
        <v>0</v>
      </c>
      <c r="Q396" s="762">
        <f>_xlfn.IFNA(VLOOKUP($E396,Table26[],6,FALSE),"")</f>
        <v>0</v>
      </c>
      <c r="R396" s="453"/>
      <c r="S396" s="163"/>
    </row>
    <row r="397" spans="1:19" ht="70.95" customHeight="1" thickBot="1" x14ac:dyDescent="0.3">
      <c r="A397" s="66"/>
      <c r="B397" s="438"/>
      <c r="C397" s="437">
        <v>373</v>
      </c>
      <c r="D397" s="414">
        <v>1</v>
      </c>
      <c r="E397" s="516" t="s">
        <v>233</v>
      </c>
      <c r="F397" s="408" t="str">
        <f>_xlfn.IFNA(IF(VLOOKUP(E397,Languages!$A:$D,1,TRUE)=E397,VLOOKUP(E397,Languages!$A:$D,Summary!$C$7,TRUE),NA()),"")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G397" s="483" t="s">
        <v>1537</v>
      </c>
      <c r="H397" s="407"/>
      <c r="I397" s="407" t="s">
        <v>1537</v>
      </c>
      <c r="J397" s="527" t="s">
        <v>1537</v>
      </c>
      <c r="K397" s="527" t="s">
        <v>5</v>
      </c>
      <c r="L397" s="527"/>
      <c r="M397" s="482">
        <f>_xlfn.IFNA(VLOOKUP($E397,Table26[],2,FALSE),"")</f>
        <v>0</v>
      </c>
      <c r="N397" s="761">
        <f>_xlfn.IFNA(VLOOKUP($E397,Table26[],3,FALSE),"")</f>
        <v>0</v>
      </c>
      <c r="O397" s="761">
        <f>_xlfn.IFNA(VLOOKUP($E397,Table26[],4,FALSE),"")</f>
        <v>0</v>
      </c>
      <c r="P397" s="761">
        <f>_xlfn.IFNA(VLOOKUP($E397,Table26[],5,FALSE),"")</f>
        <v>0</v>
      </c>
      <c r="Q397" s="762">
        <f>_xlfn.IFNA(VLOOKUP($E397,Table26[],6,FALSE),"")</f>
        <v>0</v>
      </c>
      <c r="R397" s="453"/>
      <c r="S397" s="163"/>
    </row>
    <row r="398" spans="1:19" ht="70.95" customHeight="1" thickBot="1" x14ac:dyDescent="0.3">
      <c r="A398" s="66"/>
      <c r="B398" s="438"/>
      <c r="C398" s="437">
        <v>374</v>
      </c>
      <c r="D398" s="414">
        <v>2</v>
      </c>
      <c r="E398" s="516" t="s">
        <v>234</v>
      </c>
      <c r="F398" s="408" t="str">
        <f>_xlfn.IFNA(IF(VLOOKUP(E398,Languages!$A:$D,1,TRUE)=E398,VLOOKUP(E398,Languages!$A:$D,Summary!$C$7,TRUE),NA()),"")</f>
        <v xml:space="preserve">Tunnistettuihin kyberturvallisuuden osaamispuutteisiin (tiedot, taidot ja kyvyt, pätevyydet) puututaan kouluttamalla, rekrytoimalla ja vaihtuvuuden pienenemiseen tähtäävillä toimilla. </v>
      </c>
      <c r="G398" s="483" t="s">
        <v>1537</v>
      </c>
      <c r="H398" s="407"/>
      <c r="I398" s="407" t="s">
        <v>1537</v>
      </c>
      <c r="J398" s="527" t="s">
        <v>3887</v>
      </c>
      <c r="K398" s="527" t="s">
        <v>3969</v>
      </c>
      <c r="L398" s="527">
        <f>_xlfn.IFNA(VLOOKUP(J398,Import_KOKU!B:E,4,FALSE),"puuttuu")</f>
        <v>0</v>
      </c>
      <c r="M398" s="482">
        <f>_xlfn.IFNA(VLOOKUP($E398,Table26[],2,FALSE),"")</f>
        <v>0</v>
      </c>
      <c r="N398" s="761">
        <f>_xlfn.IFNA(VLOOKUP($E398,Table26[],3,FALSE),"")</f>
        <v>0</v>
      </c>
      <c r="O398" s="761">
        <f>_xlfn.IFNA(VLOOKUP($E398,Table26[],4,FALSE),"")</f>
        <v>0</v>
      </c>
      <c r="P398" s="761">
        <f>_xlfn.IFNA(VLOOKUP($E398,Table26[],5,FALSE),"")</f>
        <v>0</v>
      </c>
      <c r="Q398" s="762">
        <f>_xlfn.IFNA(VLOOKUP($E398,Table26[],6,FALSE),"")</f>
        <v>0</v>
      </c>
      <c r="R398" s="453"/>
      <c r="S398" s="163"/>
    </row>
    <row r="399" spans="1:19" ht="70.95" customHeight="1" thickBot="1" x14ac:dyDescent="0.3">
      <c r="A399" s="66"/>
      <c r="B399" s="438"/>
      <c r="C399" s="437">
        <v>375</v>
      </c>
      <c r="D399" s="414">
        <v>2</v>
      </c>
      <c r="E399" s="516" t="s">
        <v>235</v>
      </c>
      <c r="F399" s="408" t="str">
        <f>_xlfn.IFNA(IF(VLOOKUP(E399,Languages!$A:$D,1,TRUE)=E399,VLOOKUP(E399,Languages!$A:$D,Summary!$C$7,TRUE),NA()),"")</f>
        <v>Kyberturvallisuuskoulutus on edellytyksenä käyttö- tai pääsyoikeuksien myöntämiselle toiminnon kannalta tärkeisiin laitteisiin, ohjelmistoihin ja tietovarantoihin.</v>
      </c>
      <c r="G399" s="540">
        <v>59</v>
      </c>
      <c r="H399" s="407" t="s">
        <v>3240</v>
      </c>
      <c r="I399" s="407" t="s">
        <v>3195</v>
      </c>
      <c r="J399" s="527" t="s">
        <v>1537</v>
      </c>
      <c r="K399" s="527" t="s">
        <v>5</v>
      </c>
      <c r="L399" s="527"/>
      <c r="M399" s="482">
        <f>_xlfn.IFNA(VLOOKUP($E399,Table26[],2,FALSE),"")</f>
        <v>0</v>
      </c>
      <c r="N399" s="761">
        <f>_xlfn.IFNA(VLOOKUP($E399,Table26[],3,FALSE),"")</f>
        <v>0</v>
      </c>
      <c r="O399" s="761">
        <f>_xlfn.IFNA(VLOOKUP($E399,Table26[],4,FALSE),"")</f>
        <v>0</v>
      </c>
      <c r="P399" s="761">
        <f>_xlfn.IFNA(VLOOKUP($E399,Table26[],5,FALSE),"")</f>
        <v>0</v>
      </c>
      <c r="Q399" s="762">
        <f>_xlfn.IFNA(VLOOKUP($E399,Table26[],6,FALSE),"")</f>
        <v>0</v>
      </c>
      <c r="R399" s="453"/>
      <c r="S399" s="163"/>
    </row>
    <row r="400" spans="1:19" ht="70.95" customHeight="1" thickBot="1" x14ac:dyDescent="0.3">
      <c r="A400" s="66"/>
      <c r="B400" s="438"/>
      <c r="C400" s="437">
        <v>376</v>
      </c>
      <c r="D400" s="414">
        <v>3</v>
      </c>
      <c r="E400" s="516" t="s">
        <v>236</v>
      </c>
      <c r="F400" s="408" t="str">
        <f>_xlfn.IFNA(IF(VLOOKUP(E400,Languages!$A:$D,1,TRUE)=E400,VLOOKUP(E400,Languages!$A:$D,Summary!$C$7,TRUE),NA()),"")</f>
        <v>Koulutustoiminnan tehokkuutta arvioidaan aika ajoin ja koulutusta kehitetään tarpeen mukaan.</v>
      </c>
      <c r="G400" s="483" t="s">
        <v>1537</v>
      </c>
      <c r="H400" s="407"/>
      <c r="I400" s="407" t="s">
        <v>1537</v>
      </c>
      <c r="J400" s="527" t="s">
        <v>3886</v>
      </c>
      <c r="K400" s="527" t="s">
        <v>3968</v>
      </c>
      <c r="L400" s="527">
        <f>_xlfn.IFNA(VLOOKUP(J400,Import_KOKU!B:E,4,FALSE),"puuttuu")</f>
        <v>0</v>
      </c>
      <c r="M400" s="482">
        <f>_xlfn.IFNA(VLOOKUP($E400,Table26[],2,FALSE),"")</f>
        <v>0</v>
      </c>
      <c r="N400" s="761">
        <f>_xlfn.IFNA(VLOOKUP($E400,Table26[],3,FALSE),"")</f>
        <v>0</v>
      </c>
      <c r="O400" s="761">
        <f>_xlfn.IFNA(VLOOKUP($E400,Table26[],4,FALSE),"")</f>
        <v>0</v>
      </c>
      <c r="P400" s="761">
        <f>_xlfn.IFNA(VLOOKUP($E400,Table26[],5,FALSE),"")</f>
        <v>0</v>
      </c>
      <c r="Q400" s="762">
        <f>_xlfn.IFNA(VLOOKUP($E400,Table26[],6,FALSE),"")</f>
        <v>0</v>
      </c>
      <c r="R400" s="453"/>
      <c r="S400" s="163"/>
    </row>
    <row r="401" spans="1:19" ht="70.95" customHeight="1" thickBot="1" x14ac:dyDescent="0.3">
      <c r="A401" s="66"/>
      <c r="B401" s="438"/>
      <c r="C401" s="437">
        <v>377</v>
      </c>
      <c r="D401" s="414">
        <v>3</v>
      </c>
      <c r="E401" s="516" t="s">
        <v>2308</v>
      </c>
      <c r="F401" s="408" t="str">
        <f>_xlfn.IFNA(IF(VLOOKUP(E401,Languages!$A:$D,1,TRUE)=E401,VLOOKUP(E401,Languages!$A:$D,Summary!$C$7,TRUE),NA()),"")</f>
        <v>Koulutusohjelmat sisältävät jatkokoulutusta ja muita ammatillisia kehitysmahdollisuuksia henkilöstölle, jolla on merkittävisä kyberturvallisuusvastuita.</v>
      </c>
      <c r="G401" s="540">
        <v>59</v>
      </c>
      <c r="H401" s="407" t="s">
        <v>3240</v>
      </c>
      <c r="I401" s="407" t="s">
        <v>3195</v>
      </c>
      <c r="J401" s="527" t="s">
        <v>1537</v>
      </c>
      <c r="K401" s="527" t="s">
        <v>5</v>
      </c>
      <c r="L401" s="527"/>
      <c r="M401" s="482">
        <f>_xlfn.IFNA(VLOOKUP($E401,Table26[],2,FALSE),"")</f>
        <v>0</v>
      </c>
      <c r="N401" s="761">
        <f>_xlfn.IFNA(VLOOKUP($E401,Table26[],3,FALSE),"")</f>
        <v>0</v>
      </c>
      <c r="O401" s="761">
        <f>_xlfn.IFNA(VLOOKUP($E401,Table26[],4,FALSE),"")</f>
        <v>0</v>
      </c>
      <c r="P401" s="761">
        <f>_xlfn.IFNA(VLOOKUP($E401,Table26[],5,FALSE),"")</f>
        <v>0</v>
      </c>
      <c r="Q401" s="762">
        <f>_xlfn.IFNA(VLOOKUP($E401,Table26[],6,FALSE),"")</f>
        <v>0</v>
      </c>
      <c r="R401" s="453"/>
      <c r="S401" s="163"/>
    </row>
    <row r="402" spans="1:19" ht="70.95" customHeight="1" thickBot="1" x14ac:dyDescent="0.3">
      <c r="A402" s="66"/>
      <c r="B402" s="438"/>
      <c r="C402" s="437">
        <v>378</v>
      </c>
      <c r="D402" s="414">
        <v>2</v>
      </c>
      <c r="E402" s="516" t="s">
        <v>237</v>
      </c>
      <c r="F402" s="408" t="str">
        <f>_xlfn.IFNA(IF(VLOOKUP(E402,Languages!$A:$D,1,TRUE)=E402,VLOOKUP(E402,Languages!$A:$D,Summary!$C$7,TRUE),NA()),"")</f>
        <v>WORKFORCE-osion toimintaa varten on määritetty dokumentoidut toimintatavat, joita noudatetaan ja päivitetään säännöllisesti.</v>
      </c>
      <c r="G402" s="484"/>
      <c r="H402" s="407"/>
      <c r="I402" s="407"/>
      <c r="J402" s="527"/>
      <c r="K402" s="527" t="s">
        <v>5</v>
      </c>
      <c r="L402" s="527"/>
      <c r="M402" s="482">
        <f>_xlfn.IFNA(VLOOKUP($E402,Table26[],2,FALSE),"")</f>
        <v>0</v>
      </c>
      <c r="N402" s="761">
        <f>_xlfn.IFNA(VLOOKUP($E402,Table26[],3,FALSE),"")</f>
        <v>0</v>
      </c>
      <c r="O402" s="761">
        <f>_xlfn.IFNA(VLOOKUP($E402,Table26[],4,FALSE),"")</f>
        <v>0</v>
      </c>
      <c r="P402" s="761">
        <f>_xlfn.IFNA(VLOOKUP($E402,Table26[],5,FALSE),"")</f>
        <v>0</v>
      </c>
      <c r="Q402" s="762">
        <f>_xlfn.IFNA(VLOOKUP($E402,Table26[],6,FALSE),"")</f>
        <v>0</v>
      </c>
      <c r="R402" s="453"/>
      <c r="S402" s="163"/>
    </row>
    <row r="403" spans="1:19" ht="70.95" customHeight="1" thickBot="1" x14ac:dyDescent="0.3">
      <c r="A403" s="66"/>
      <c r="B403" s="438"/>
      <c r="C403" s="437">
        <v>379</v>
      </c>
      <c r="D403" s="414">
        <v>2</v>
      </c>
      <c r="E403" s="516" t="s">
        <v>238</v>
      </c>
      <c r="F403" s="408" t="str">
        <f>_xlfn.IFNA(IF(VLOOKUP(E403,Languages!$A:$D,1,TRUE)=E403,VLOOKUP(E403,Languages!$A:$D,Summary!$C$7,TRUE),NA()),"")</f>
        <v>WORKFORCE-osion toimintaa varten on tarjolla riittävät resurssit (henkilöstö, rahoitus ja työkalut).</v>
      </c>
      <c r="G403" s="484"/>
      <c r="H403" s="407"/>
      <c r="I403" s="407"/>
      <c r="J403" s="527"/>
      <c r="K403" s="527" t="s">
        <v>5</v>
      </c>
      <c r="L403" s="527"/>
      <c r="M403" s="482">
        <f>_xlfn.IFNA(VLOOKUP($E403,Table26[],2,FALSE),"")</f>
        <v>0</v>
      </c>
      <c r="N403" s="761">
        <f>_xlfn.IFNA(VLOOKUP($E403,Table26[],3,FALSE),"")</f>
        <v>0</v>
      </c>
      <c r="O403" s="761">
        <f>_xlfn.IFNA(VLOOKUP($E403,Table26[],4,FALSE),"")</f>
        <v>0</v>
      </c>
      <c r="P403" s="761">
        <f>_xlfn.IFNA(VLOOKUP($E403,Table26[],5,FALSE),"")</f>
        <v>0</v>
      </c>
      <c r="Q403" s="762">
        <f>_xlfn.IFNA(VLOOKUP($E403,Table26[],6,FALSE),"")</f>
        <v>0</v>
      </c>
      <c r="R403" s="453"/>
      <c r="S403" s="163"/>
    </row>
    <row r="404" spans="1:19" ht="70.95" customHeight="1" thickBot="1" x14ac:dyDescent="0.3">
      <c r="A404" s="66"/>
      <c r="B404" s="438"/>
      <c r="C404" s="437">
        <v>380</v>
      </c>
      <c r="D404" s="414">
        <v>3</v>
      </c>
      <c r="E404" s="516" t="s">
        <v>239</v>
      </c>
      <c r="F404" s="408" t="str">
        <f>_xlfn.IFNA(IF(VLOOKUP(E404,Languages!$A:$D,1,TRUE)=E404,VLOOKUP(E404,Languages!$A:$D,Summary!$C$7,TRUE),NA()),"")</f>
        <v>WORKFORCE-osion toimintaa ohjataan vaatimuksilla, jotka on asetettu organisaation johtotason politiikassa (tai vastaavassa ohjeistuksessa).</v>
      </c>
      <c r="G404" s="484"/>
      <c r="H404" s="407"/>
      <c r="I404" s="407"/>
      <c r="J404" s="527"/>
      <c r="K404" s="527" t="s">
        <v>5</v>
      </c>
      <c r="L404" s="527"/>
      <c r="M404" s="482">
        <f>_xlfn.IFNA(VLOOKUP($E404,Table26[],2,FALSE),"")</f>
        <v>0</v>
      </c>
      <c r="N404" s="761">
        <f>_xlfn.IFNA(VLOOKUP($E404,Table26[],3,FALSE),"")</f>
        <v>0</v>
      </c>
      <c r="O404" s="761">
        <f>_xlfn.IFNA(VLOOKUP($E404,Table26[],4,FALSE),"")</f>
        <v>0</v>
      </c>
      <c r="P404" s="761">
        <f>_xlfn.IFNA(VLOOKUP($E404,Table26[],5,FALSE),"")</f>
        <v>0</v>
      </c>
      <c r="Q404" s="762">
        <f>_xlfn.IFNA(VLOOKUP($E404,Table26[],6,FALSE),"")</f>
        <v>0</v>
      </c>
      <c r="R404" s="453"/>
      <c r="S404" s="163"/>
    </row>
    <row r="405" spans="1:19" ht="70.95" customHeight="1" thickBot="1" x14ac:dyDescent="0.3">
      <c r="A405" s="66"/>
      <c r="B405" s="438"/>
      <c r="C405" s="437">
        <v>381</v>
      </c>
      <c r="D405" s="414">
        <v>3</v>
      </c>
      <c r="E405" s="516" t="s">
        <v>240</v>
      </c>
      <c r="F405" s="408" t="str">
        <f>_xlfn.IFNA(IF(VLOOKUP(E405,Languages!$A:$D,1,TRUE)=E405,VLOOKUP(E405,Languages!$A:$D,Summary!$C$7,TRUE),NA()),"")</f>
        <v>WORKFORCE-osion toiminnan suorittamiseen tarvittavat vastuut, tilivelvollisuudet ja valtuutukset on jalkautettu soveltuville työntekijöille.</v>
      </c>
      <c r="G405" s="484"/>
      <c r="H405" s="407"/>
      <c r="I405" s="407"/>
      <c r="J405" s="527"/>
      <c r="K405" s="527" t="s">
        <v>5</v>
      </c>
      <c r="L405" s="527"/>
      <c r="M405" s="482">
        <f>_xlfn.IFNA(VLOOKUP($E405,Table26[],2,FALSE),"")</f>
        <v>0</v>
      </c>
      <c r="N405" s="761">
        <f>_xlfn.IFNA(VLOOKUP($E405,Table26[],3,FALSE),"")</f>
        <v>0</v>
      </c>
      <c r="O405" s="761">
        <f>_xlfn.IFNA(VLOOKUP($E405,Table26[],4,FALSE),"")</f>
        <v>0</v>
      </c>
      <c r="P405" s="761">
        <f>_xlfn.IFNA(VLOOKUP($E405,Table26[],5,FALSE),"")</f>
        <v>0</v>
      </c>
      <c r="Q405" s="762">
        <f>_xlfn.IFNA(VLOOKUP($E405,Table26[],6,FALSE),"")</f>
        <v>0</v>
      </c>
      <c r="R405" s="453"/>
      <c r="S405" s="163"/>
    </row>
    <row r="406" spans="1:19" ht="70.95" customHeight="1" thickBot="1" x14ac:dyDescent="0.3">
      <c r="A406" s="66"/>
      <c r="B406" s="438"/>
      <c r="C406" s="437">
        <v>382</v>
      </c>
      <c r="D406" s="414">
        <v>3</v>
      </c>
      <c r="E406" s="516" t="s">
        <v>241</v>
      </c>
      <c r="F406" s="408" t="str">
        <f>_xlfn.IFNA(IF(VLOOKUP(E406,Languages!$A:$D,1,TRUE)=E406,VLOOKUP(E406,Languages!$A:$D,Summary!$C$7,TRUE),NA()),"")</f>
        <v>WORKFORCE-osion toimintaa suorittavilla työntekijöillä on riittävät tiedot ja taidot tehtäviensä suorittamiseen.</v>
      </c>
      <c r="G406" s="484"/>
      <c r="H406" s="407"/>
      <c r="I406" s="407"/>
      <c r="J406" s="527"/>
      <c r="K406" s="527" t="s">
        <v>5</v>
      </c>
      <c r="L406" s="527"/>
      <c r="M406" s="482">
        <f>_xlfn.IFNA(VLOOKUP($E406,Table26[],2,FALSE),"")</f>
        <v>0</v>
      </c>
      <c r="N406" s="761">
        <f>_xlfn.IFNA(VLOOKUP($E406,Table26[],3,FALSE),"")</f>
        <v>0</v>
      </c>
      <c r="O406" s="761">
        <f>_xlfn.IFNA(VLOOKUP($E406,Table26[],4,FALSE),"")</f>
        <v>0</v>
      </c>
      <c r="P406" s="761">
        <f>_xlfn.IFNA(VLOOKUP($E406,Table26[],5,FALSE),"")</f>
        <v>0</v>
      </c>
      <c r="Q406" s="762">
        <f>_xlfn.IFNA(VLOOKUP($E406,Table26[],6,FALSE),"")</f>
        <v>0</v>
      </c>
      <c r="R406" s="453"/>
      <c r="S406" s="163"/>
    </row>
    <row r="407" spans="1:19" ht="70.95" customHeight="1" thickBot="1" x14ac:dyDescent="0.3">
      <c r="A407" s="66"/>
      <c r="B407" s="438"/>
      <c r="C407" s="437">
        <v>383</v>
      </c>
      <c r="D407" s="414">
        <v>3</v>
      </c>
      <c r="E407" s="516" t="s">
        <v>242</v>
      </c>
      <c r="F407" s="408" t="str">
        <f>_xlfn.IFNA(IF(VLOOKUP(E407,Languages!$A:$D,1,TRUE)=E407,VLOOKUP(E407,Languages!$A:$D,Summary!$C$7,TRUE),NA()),"")</f>
        <v>WORKFORCE-osion toiminnan vaikuttavuutta arvioidaan ja seurataan.</v>
      </c>
      <c r="G407" s="483" t="s">
        <v>1537</v>
      </c>
      <c r="H407" s="407"/>
      <c r="I407" s="407" t="s">
        <v>1537</v>
      </c>
      <c r="J407" s="527" t="s">
        <v>1537</v>
      </c>
      <c r="K407" s="527" t="s">
        <v>5</v>
      </c>
      <c r="L407" s="527"/>
      <c r="M407" s="482">
        <f>_xlfn.IFNA(VLOOKUP($E407,Table26[],2,FALSE),"")</f>
        <v>0</v>
      </c>
      <c r="N407" s="761">
        <f>_xlfn.IFNA(VLOOKUP($E407,Table26[],3,FALSE),"")</f>
        <v>0</v>
      </c>
      <c r="O407" s="761">
        <f>_xlfn.IFNA(VLOOKUP($E407,Table26[],4,FALSE),"")</f>
        <v>0</v>
      </c>
      <c r="P407" s="761">
        <f>_xlfn.IFNA(VLOOKUP($E407,Table26[],5,FALSE),"")</f>
        <v>0</v>
      </c>
      <c r="Q407" s="762">
        <f>_xlfn.IFNA(VLOOKUP($E407,Table26[],6,FALSE),"")</f>
        <v>0</v>
      </c>
      <c r="R407" s="453"/>
      <c r="S407" s="163"/>
    </row>
    <row r="408" spans="1:19" ht="70.95" customHeight="1" thickBot="1" x14ac:dyDescent="0.3">
      <c r="A408" s="66"/>
      <c r="B408" s="438"/>
      <c r="C408" s="437">
        <v>384</v>
      </c>
      <c r="D408" s="414"/>
      <c r="E408" s="516" t="s">
        <v>3892</v>
      </c>
      <c r="F408" s="408" t="s">
        <v>3893</v>
      </c>
      <c r="G408" s="483" t="s">
        <v>1537</v>
      </c>
      <c r="H408" s="407"/>
      <c r="I408" s="407" t="s">
        <v>1537</v>
      </c>
      <c r="J408" s="527" t="s">
        <v>3884</v>
      </c>
      <c r="K408" s="527" t="s">
        <v>3966</v>
      </c>
      <c r="L408" s="527">
        <f>_xlfn.IFNA(VLOOKUP(J408,Import_KOKU!B:E,4,FALSE),"puuttuu")</f>
        <v>0</v>
      </c>
      <c r="M408" s="532" t="s">
        <v>4093</v>
      </c>
      <c r="N408" s="466"/>
      <c r="O408" s="466"/>
      <c r="P408" s="466"/>
      <c r="Q408" s="467"/>
      <c r="R408" s="453"/>
      <c r="S408" s="163"/>
    </row>
    <row r="409" spans="1:19" ht="70.95" customHeight="1" thickBot="1" x14ac:dyDescent="0.3">
      <c r="A409" s="66"/>
      <c r="B409" s="438"/>
      <c r="C409" s="437">
        <v>385</v>
      </c>
      <c r="D409" s="414"/>
      <c r="E409" s="516" t="s">
        <v>3894</v>
      </c>
      <c r="F409" s="408" t="s">
        <v>3895</v>
      </c>
      <c r="G409" s="483" t="s">
        <v>1537</v>
      </c>
      <c r="H409" s="407"/>
      <c r="I409" s="407" t="s">
        <v>1537</v>
      </c>
      <c r="J409" s="527" t="s">
        <v>3888</v>
      </c>
      <c r="K409" s="527" t="s">
        <v>3970</v>
      </c>
      <c r="L409" s="527" t="e">
        <f>AVERAGE(Import_KOKU!E32,Import_KOKU!E33)</f>
        <v>#DIV/0!</v>
      </c>
      <c r="M409" s="532" t="s">
        <v>4093</v>
      </c>
      <c r="N409" s="466"/>
      <c r="O409" s="466"/>
      <c r="P409" s="466"/>
      <c r="Q409" s="467"/>
      <c r="R409" s="453"/>
      <c r="S409" s="163"/>
    </row>
    <row r="410" spans="1:19" ht="70.95" customHeight="1" thickBot="1" x14ac:dyDescent="0.3">
      <c r="A410" s="66"/>
      <c r="B410" s="438"/>
      <c r="C410" s="437">
        <v>386</v>
      </c>
      <c r="D410" s="414"/>
      <c r="E410" s="516" t="s">
        <v>3896</v>
      </c>
      <c r="F410" s="408" t="s">
        <v>3897</v>
      </c>
      <c r="G410" s="483" t="s">
        <v>1537</v>
      </c>
      <c r="H410" s="407"/>
      <c r="I410" s="407" t="s">
        <v>1537</v>
      </c>
      <c r="J410" s="527" t="s">
        <v>1537</v>
      </c>
      <c r="K410" s="527" t="s">
        <v>5</v>
      </c>
      <c r="L410" s="527"/>
      <c r="M410" s="532" t="s">
        <v>4093</v>
      </c>
      <c r="N410" s="466"/>
      <c r="O410" s="466"/>
      <c r="P410" s="466"/>
      <c r="Q410" s="467"/>
      <c r="R410" s="453"/>
      <c r="S410" s="163"/>
    </row>
    <row r="411" spans="1:19" ht="70.95" customHeight="1" thickBot="1" x14ac:dyDescent="0.3">
      <c r="A411" s="66"/>
      <c r="B411" s="438"/>
      <c r="C411" s="437">
        <v>387</v>
      </c>
      <c r="D411" s="414"/>
      <c r="E411" s="516" t="s">
        <v>3898</v>
      </c>
      <c r="F411" s="408" t="s">
        <v>3899</v>
      </c>
      <c r="G411" s="483" t="s">
        <v>1537</v>
      </c>
      <c r="H411" s="407"/>
      <c r="I411" s="407" t="s">
        <v>1537</v>
      </c>
      <c r="J411" s="527" t="s">
        <v>3889</v>
      </c>
      <c r="K411" s="527" t="s">
        <v>3971</v>
      </c>
      <c r="L411" s="527">
        <f>_xlfn.IFNA(VLOOKUP(J411,Import_KOKU!B:E,4,FALSE),"puuttuu")</f>
        <v>1</v>
      </c>
      <c r="M411" s="532" t="s">
        <v>4093</v>
      </c>
      <c r="N411" s="466"/>
      <c r="O411" s="466"/>
      <c r="P411" s="466"/>
      <c r="Q411" s="467"/>
      <c r="R411" s="453"/>
      <c r="S411" s="163"/>
    </row>
    <row r="412" spans="1:19" ht="70.95" customHeight="1" thickBot="1" x14ac:dyDescent="0.3">
      <c r="A412" s="66"/>
      <c r="B412" s="438"/>
      <c r="C412" s="437">
        <v>388</v>
      </c>
      <c r="D412" s="414"/>
      <c r="E412" s="516" t="s">
        <v>3900</v>
      </c>
      <c r="F412" s="408" t="s">
        <v>3901</v>
      </c>
      <c r="G412" s="483"/>
      <c r="H412" s="407"/>
      <c r="I412" s="407"/>
      <c r="J412" s="527" t="s">
        <v>1537</v>
      </c>
      <c r="K412" s="527" t="s">
        <v>5</v>
      </c>
      <c r="L412" s="527"/>
      <c r="M412" s="532" t="s">
        <v>4093</v>
      </c>
      <c r="N412" s="466"/>
      <c r="O412" s="466"/>
      <c r="P412" s="466"/>
      <c r="Q412" s="467"/>
      <c r="R412" s="453"/>
      <c r="S412" s="163"/>
    </row>
    <row r="413" spans="1:19" ht="70.95" customHeight="1" thickBot="1" x14ac:dyDescent="0.3">
      <c r="A413" s="66"/>
      <c r="B413" s="438"/>
      <c r="C413" s="437">
        <v>389</v>
      </c>
      <c r="D413" s="428"/>
      <c r="E413" s="519" t="s">
        <v>3902</v>
      </c>
      <c r="F413" s="429" t="s">
        <v>3903</v>
      </c>
      <c r="G413" s="430" t="s">
        <v>1537</v>
      </c>
      <c r="H413" s="430"/>
      <c r="I413" s="430" t="s">
        <v>1537</v>
      </c>
      <c r="J413" s="528" t="s">
        <v>3891</v>
      </c>
      <c r="K413" s="430" t="s">
        <v>3972</v>
      </c>
      <c r="L413" s="527" t="e">
        <f>AVERAGE(Import_KOKU!E35,Import_KOKU!E39)</f>
        <v>#DIV/0!</v>
      </c>
      <c r="M413" s="532" t="s">
        <v>4093</v>
      </c>
      <c r="N413" s="468"/>
      <c r="O413" s="468"/>
      <c r="P413" s="468"/>
      <c r="Q413" s="469"/>
      <c r="R413" s="453"/>
      <c r="S413" s="163"/>
    </row>
    <row r="414" spans="1:19" ht="14.4" thickBot="1" x14ac:dyDescent="0.3">
      <c r="A414" s="66"/>
      <c r="B414" s="455"/>
      <c r="C414" s="456"/>
      <c r="D414" s="456"/>
      <c r="E414" s="807"/>
      <c r="F414" s="807"/>
      <c r="G414" s="456"/>
      <c r="H414" s="456"/>
      <c r="I414" s="456"/>
      <c r="J414" s="456"/>
      <c r="K414" s="456"/>
      <c r="L414" s="456"/>
      <c r="M414" s="481"/>
      <c r="N414" s="456"/>
      <c r="O414" s="456"/>
      <c r="P414" s="456"/>
      <c r="Q414" s="456"/>
      <c r="R414" s="457"/>
      <c r="S414" s="163"/>
    </row>
    <row r="415" spans="1:19" x14ac:dyDescent="0.25">
      <c r="A415" s="307"/>
      <c r="B415" s="307"/>
      <c r="C415" s="307"/>
      <c r="D415" s="66"/>
      <c r="E415" s="156"/>
      <c r="F415" s="156"/>
      <c r="G415" s="66"/>
      <c r="H415" s="66"/>
      <c r="I415" s="66"/>
      <c r="J415" s="66"/>
      <c r="K415" s="66"/>
      <c r="L415" s="66"/>
      <c r="M415" s="162"/>
      <c r="N415" s="66"/>
      <c r="O415" s="66"/>
      <c r="P415" s="66"/>
      <c r="Q415" s="66"/>
      <c r="R415" s="307"/>
      <c r="S415" s="163"/>
    </row>
  </sheetData>
  <sheetProtection sheet="1" formatCells="0" formatColumns="0" formatRows="0" sort="0" autoFilter="0"/>
  <autoFilter ref="C24:Q413" xr:uid="{E117F733-E5B0-4EC8-9155-BD3FFB05F4E5}">
    <sortState xmlns:xlrd2="http://schemas.microsoft.com/office/spreadsheetml/2017/richdata2" ref="C33:Q413">
      <sortCondition ref="C24:C413"/>
    </sortState>
  </autoFilter>
  <mergeCells count="10">
    <mergeCell ref="D4:K4"/>
    <mergeCell ref="D17:Q17"/>
    <mergeCell ref="B24:B363"/>
    <mergeCell ref="B364:B367"/>
    <mergeCell ref="D6:Q6"/>
    <mergeCell ref="D8:M11"/>
    <mergeCell ref="O8:P8"/>
    <mergeCell ref="O10:P11"/>
    <mergeCell ref="D13:Q13"/>
    <mergeCell ref="D15:Q15"/>
  </mergeCells>
  <phoneticPr fontId="91" type="noConversion"/>
  <conditionalFormatting sqref="M25:M413">
    <cfRule type="cellIs" dxfId="13" priority="6" operator="equal">
      <formula>4</formula>
    </cfRule>
    <cfRule type="cellIs" dxfId="12" priority="7" operator="equal">
      <formula>3</formula>
    </cfRule>
    <cfRule type="cellIs" dxfId="11" priority="8" operator="equal">
      <formula>2</formula>
    </cfRule>
    <cfRule type="cellIs" dxfId="10" priority="9" operator="equal">
      <formula>1</formula>
    </cfRule>
    <cfRule type="cellIs" dxfId="9" priority="10" operator="equal">
      <formula>0</formula>
    </cfRule>
  </conditionalFormatting>
  <pageMargins left="0.7" right="0.7" top="0.75" bottom="0.75" header="0.3" footer="0.3"/>
  <pageSetup paperSize="9" orientation="portrait" r:id="rId1"/>
  <ignoredErrors>
    <ignoredError sqref="L2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4BB8-B6F0-4806-BDBE-CB10B3C48A09}">
  <sheetPr>
    <tabColor rgb="FFFCEFE0"/>
  </sheetPr>
  <dimension ref="A1:Q550"/>
  <sheetViews>
    <sheetView showGridLines="0" zoomScale="80" zoomScaleNormal="80" workbookViewId="0"/>
  </sheetViews>
  <sheetFormatPr defaultColWidth="9.1796875" defaultRowHeight="13.95" customHeight="1" x14ac:dyDescent="0.25"/>
  <cols>
    <col min="1" max="2" width="1.6328125" style="2" customWidth="1"/>
    <col min="3" max="3" width="21.36328125" style="2" customWidth="1"/>
    <col min="4" max="4" width="5.81640625" style="2" customWidth="1"/>
    <col min="5" max="5" width="65.08984375" style="2" customWidth="1"/>
    <col min="6" max="6" width="5.08984375" style="2" customWidth="1"/>
    <col min="7" max="7" width="49.81640625" style="2" customWidth="1"/>
    <col min="8" max="8" width="19.26953125" style="2" customWidth="1"/>
    <col min="9" max="9" width="15.6328125" style="2" customWidth="1"/>
    <col min="10" max="10" width="5.6328125" style="2" customWidth="1"/>
    <col min="11" max="11" width="4.26953125" style="2" customWidth="1"/>
    <col min="12" max="12" width="1.6328125" style="715" customWidth="1"/>
    <col min="14" max="14" width="3.08984375" customWidth="1"/>
    <col min="15" max="15" width="3.453125" customWidth="1"/>
    <col min="16" max="16" width="74.7265625" customWidth="1"/>
  </cols>
  <sheetData>
    <row r="1" spans="1:17" s="2" customFormat="1" ht="13.95" customHeight="1" x14ac:dyDescent="0.25">
      <c r="A1" s="640"/>
      <c r="B1" s="640"/>
      <c r="C1" s="640"/>
      <c r="D1" s="640"/>
      <c r="E1" s="640"/>
      <c r="F1" s="640"/>
      <c r="G1" s="640"/>
      <c r="H1" s="640"/>
      <c r="I1" s="640"/>
      <c r="J1" s="640"/>
      <c r="K1" s="640"/>
      <c r="L1" s="641"/>
      <c r="M1" s="641"/>
      <c r="N1" s="642"/>
      <c r="O1" s="274"/>
      <c r="P1" s="275"/>
      <c r="Q1" s="275"/>
    </row>
    <row r="2" spans="1:17" s="647" customFormat="1" ht="18" customHeight="1" x14ac:dyDescent="0.25">
      <c r="A2" s="643"/>
      <c r="B2" s="644"/>
      <c r="C2" s="645"/>
      <c r="D2" s="645"/>
      <c r="E2" s="645"/>
      <c r="F2" s="645"/>
      <c r="G2" s="645"/>
      <c r="H2" s="645"/>
      <c r="I2" s="645"/>
      <c r="J2" s="645"/>
      <c r="K2" s="645"/>
      <c r="L2" s="646"/>
      <c r="M2" s="641"/>
      <c r="O2" s="274"/>
      <c r="P2" s="327" t="s">
        <v>1631</v>
      </c>
      <c r="Q2" s="275"/>
    </row>
    <row r="3" spans="1:17" s="2" customFormat="1" ht="18" customHeight="1" x14ac:dyDescent="0.25">
      <c r="A3" s="640"/>
      <c r="B3" s="648"/>
      <c r="L3" s="649"/>
      <c r="M3" s="641"/>
      <c r="O3" s="274"/>
      <c r="P3" s="328"/>
      <c r="Q3" s="275"/>
    </row>
    <row r="4" spans="1:17" s="2" customFormat="1" ht="30" customHeight="1" x14ac:dyDescent="0.25">
      <c r="A4" s="640"/>
      <c r="B4" s="648"/>
      <c r="C4" s="650" t="s">
        <v>4194</v>
      </c>
      <c r="D4" s="650"/>
      <c r="E4" s="651"/>
      <c r="F4" s="651"/>
      <c r="L4" s="649"/>
      <c r="M4" s="641"/>
      <c r="O4" s="274"/>
      <c r="P4" s="620" t="s">
        <v>4113</v>
      </c>
      <c r="Q4" s="275"/>
    </row>
    <row r="5" spans="1:17" s="2" customFormat="1" ht="13.95" customHeight="1" x14ac:dyDescent="0.25">
      <c r="A5" s="640"/>
      <c r="B5" s="648"/>
      <c r="C5" s="651"/>
      <c r="D5" s="651"/>
      <c r="E5" s="651"/>
      <c r="F5" s="651"/>
      <c r="L5" s="649"/>
      <c r="M5" s="641"/>
      <c r="O5" s="274"/>
      <c r="P5" s="620"/>
      <c r="Q5" s="275"/>
    </row>
    <row r="6" spans="1:17" s="656" customFormat="1" ht="13.95" customHeight="1" x14ac:dyDescent="0.25">
      <c r="A6" s="640"/>
      <c r="B6" s="652"/>
      <c r="C6" s="881" t="s">
        <v>4195</v>
      </c>
      <c r="D6" s="881"/>
      <c r="E6" s="881"/>
      <c r="F6" s="881"/>
      <c r="G6" s="653"/>
      <c r="H6" s="653"/>
      <c r="I6" s="653"/>
      <c r="J6" s="653"/>
      <c r="K6" s="653"/>
      <c r="L6" s="654"/>
      <c r="M6" s="655"/>
      <c r="O6" s="274"/>
      <c r="P6" s="620"/>
      <c r="Q6" s="274"/>
    </row>
    <row r="7" spans="1:17" s="2" customFormat="1" ht="22.95" customHeight="1" x14ac:dyDescent="0.25">
      <c r="A7" s="640"/>
      <c r="B7" s="648"/>
      <c r="C7" s="657" t="s">
        <v>1710</v>
      </c>
      <c r="D7" s="657"/>
      <c r="E7" s="657"/>
      <c r="F7" s="657"/>
      <c r="G7" s="658"/>
      <c r="H7" s="658"/>
      <c r="I7" s="658"/>
      <c r="J7" s="658"/>
      <c r="K7" s="658"/>
      <c r="L7" s="649"/>
      <c r="M7" s="641"/>
      <c r="O7" s="274"/>
      <c r="P7" s="620"/>
      <c r="Q7" s="274"/>
    </row>
    <row r="8" spans="1:17" s="2" customFormat="1" ht="13.95" customHeight="1" thickBot="1" x14ac:dyDescent="0.3">
      <c r="A8" s="640"/>
      <c r="B8" s="648"/>
      <c r="L8" s="649"/>
      <c r="M8" s="655"/>
      <c r="O8" s="274"/>
      <c r="P8" s="620"/>
      <c r="Q8" s="274"/>
    </row>
    <row r="9" spans="1:17" ht="13.95" customHeight="1" thickBot="1" x14ac:dyDescent="0.3">
      <c r="A9" s="641"/>
      <c r="B9" s="659"/>
      <c r="C9" s="882"/>
      <c r="D9" s="883"/>
      <c r="E9" s="883"/>
      <c r="F9" s="883"/>
      <c r="G9" s="883"/>
      <c r="H9" s="883"/>
      <c r="I9" s="884"/>
      <c r="J9" s="660"/>
      <c r="K9" s="660"/>
      <c r="L9" s="649"/>
      <c r="M9" s="641"/>
      <c r="O9" s="274"/>
      <c r="P9" s="620"/>
      <c r="Q9" s="274"/>
    </row>
    <row r="10" spans="1:17" ht="13.95" customHeight="1" x14ac:dyDescent="0.25">
      <c r="A10" s="641"/>
      <c r="B10" s="659"/>
      <c r="J10" s="660"/>
      <c r="K10" s="660"/>
      <c r="L10" s="649"/>
      <c r="M10" s="655"/>
      <c r="O10" s="274"/>
      <c r="P10" s="620"/>
      <c r="Q10" s="274"/>
    </row>
    <row r="11" spans="1:17" ht="13.95" customHeight="1" thickBot="1" x14ac:dyDescent="0.3">
      <c r="A11" s="641"/>
      <c r="B11" s="661"/>
      <c r="C11" s="662" t="s">
        <v>1363</v>
      </c>
      <c r="D11" s="663" t="s">
        <v>4105</v>
      </c>
      <c r="E11" s="663" t="s">
        <v>4114</v>
      </c>
      <c r="F11" s="664" t="s">
        <v>1362</v>
      </c>
      <c r="G11" s="664" t="s">
        <v>1364</v>
      </c>
      <c r="H11" s="664" t="s">
        <v>1365</v>
      </c>
      <c r="I11" s="664" t="s">
        <v>1366</v>
      </c>
      <c r="J11" s="664" t="s">
        <v>1367</v>
      </c>
      <c r="K11" s="665" t="s">
        <v>2947</v>
      </c>
      <c r="L11" s="666"/>
      <c r="M11" s="667"/>
      <c r="N11" s="668"/>
      <c r="O11" s="274"/>
      <c r="P11" s="620"/>
      <c r="Q11" s="274"/>
    </row>
    <row r="12" spans="1:17" ht="13.95" customHeight="1" x14ac:dyDescent="0.25">
      <c r="A12" s="641"/>
      <c r="B12" s="661"/>
      <c r="C12" s="669" t="s">
        <v>557</v>
      </c>
      <c r="D12" s="670"/>
      <c r="E12" s="671" t="s">
        <v>4115</v>
      </c>
      <c r="F12" s="672"/>
      <c r="G12" s="673"/>
      <c r="H12" s="672"/>
      <c r="I12" s="672"/>
      <c r="J12" s="672"/>
      <c r="K12" s="672">
        <v>1</v>
      </c>
      <c r="L12" s="666"/>
      <c r="M12" s="667"/>
      <c r="N12" s="668"/>
      <c r="O12" s="274"/>
      <c r="P12" s="620"/>
      <c r="Q12" s="274"/>
    </row>
    <row r="13" spans="1:17" ht="13.95" customHeight="1" x14ac:dyDescent="0.25">
      <c r="A13" s="641"/>
      <c r="B13" s="659"/>
      <c r="C13" s="669" t="s">
        <v>554</v>
      </c>
      <c r="D13" s="674"/>
      <c r="E13" s="671" t="s">
        <v>4116</v>
      </c>
      <c r="F13" s="672"/>
      <c r="G13" s="672"/>
      <c r="H13" s="672"/>
      <c r="I13" s="672"/>
      <c r="J13" s="672"/>
      <c r="K13" s="672">
        <v>2</v>
      </c>
      <c r="L13" s="660"/>
      <c r="M13" s="667"/>
      <c r="N13" s="668"/>
      <c r="O13" s="274"/>
      <c r="P13" s="620"/>
      <c r="Q13" s="274"/>
    </row>
    <row r="14" spans="1:17" ht="13.95" customHeight="1" x14ac:dyDescent="0.25">
      <c r="A14" s="641"/>
      <c r="B14" s="659"/>
      <c r="C14" s="669" t="s">
        <v>2214</v>
      </c>
      <c r="D14" s="674"/>
      <c r="E14" s="671" t="s">
        <v>4117</v>
      </c>
      <c r="F14" s="672"/>
      <c r="G14" s="672"/>
      <c r="H14" s="675"/>
      <c r="I14" s="675"/>
      <c r="J14" s="675"/>
      <c r="K14" s="672">
        <v>3</v>
      </c>
      <c r="L14" s="660"/>
      <c r="M14" s="667"/>
      <c r="N14" s="668"/>
      <c r="O14" s="274"/>
      <c r="P14" s="620"/>
      <c r="Q14" s="274"/>
    </row>
    <row r="15" spans="1:17" ht="13.95" customHeight="1" x14ac:dyDescent="0.25">
      <c r="A15" s="641"/>
      <c r="B15" s="659"/>
      <c r="C15" s="669" t="s">
        <v>555</v>
      </c>
      <c r="D15" s="674"/>
      <c r="E15" s="671" t="s">
        <v>417</v>
      </c>
      <c r="F15" s="672"/>
      <c r="G15" s="672"/>
      <c r="H15" s="672"/>
      <c r="I15" s="672"/>
      <c r="J15" s="672"/>
      <c r="K15" s="672">
        <v>4</v>
      </c>
      <c r="L15" s="660"/>
      <c r="M15" s="667"/>
      <c r="N15" s="668"/>
      <c r="O15" s="274"/>
      <c r="P15" s="621"/>
      <c r="Q15" s="274"/>
    </row>
    <row r="16" spans="1:17" ht="13.95" customHeight="1" x14ac:dyDescent="0.25">
      <c r="A16" s="641"/>
      <c r="B16" s="659"/>
      <c r="C16" s="669" t="s">
        <v>556</v>
      </c>
      <c r="D16" s="674"/>
      <c r="E16" s="671" t="s">
        <v>4118</v>
      </c>
      <c r="F16" s="672"/>
      <c r="G16" s="672"/>
      <c r="H16" s="672"/>
      <c r="I16" s="672"/>
      <c r="J16" s="672"/>
      <c r="K16" s="672">
        <v>5</v>
      </c>
      <c r="L16" s="660"/>
      <c r="M16" s="667"/>
      <c r="N16" s="668"/>
      <c r="O16" s="274"/>
      <c r="P16" s="274"/>
      <c r="Q16" s="274"/>
    </row>
    <row r="17" spans="1:17" ht="13.95" customHeight="1" x14ac:dyDescent="0.25">
      <c r="A17" s="641"/>
      <c r="B17" s="659"/>
      <c r="C17" s="669" t="s">
        <v>1614</v>
      </c>
      <c r="D17" s="674"/>
      <c r="E17" s="671" t="s">
        <v>4119</v>
      </c>
      <c r="F17" s="672"/>
      <c r="G17" s="672"/>
      <c r="H17" s="675"/>
      <c r="I17" s="675"/>
      <c r="J17" s="675"/>
      <c r="K17" s="672">
        <v>6</v>
      </c>
      <c r="L17" s="660"/>
      <c r="M17" s="667"/>
      <c r="N17" s="668"/>
      <c r="O17" s="274"/>
      <c r="P17" s="274"/>
      <c r="Q17" s="274"/>
    </row>
    <row r="18" spans="1:17" ht="13.95" customHeight="1" x14ac:dyDescent="0.25">
      <c r="A18" s="641"/>
      <c r="B18" s="659"/>
      <c r="C18" s="669" t="s">
        <v>1615</v>
      </c>
      <c r="D18" s="674"/>
      <c r="E18" s="671" t="s">
        <v>1617</v>
      </c>
      <c r="F18" s="672"/>
      <c r="G18" s="672"/>
      <c r="H18" s="675"/>
      <c r="I18" s="675"/>
      <c r="J18" s="675"/>
      <c r="K18" s="672">
        <v>7</v>
      </c>
      <c r="L18" s="660"/>
      <c r="M18" s="667"/>
      <c r="N18" s="668"/>
    </row>
    <row r="19" spans="1:17" ht="13.95" customHeight="1" x14ac:dyDescent="0.25">
      <c r="A19" s="641"/>
      <c r="B19" s="659"/>
      <c r="C19" s="676" t="s">
        <v>3104</v>
      </c>
      <c r="D19" s="677"/>
      <c r="E19" s="678" t="s">
        <v>4120</v>
      </c>
      <c r="F19" s="679"/>
      <c r="G19" s="679"/>
      <c r="H19" s="680"/>
      <c r="I19" s="680"/>
      <c r="J19" s="680"/>
      <c r="K19" s="679">
        <v>8</v>
      </c>
      <c r="L19" s="660"/>
      <c r="M19" s="667"/>
      <c r="N19" s="668"/>
    </row>
    <row r="20" spans="1:17" ht="13.95" customHeight="1" x14ac:dyDescent="0.25">
      <c r="A20" s="641"/>
      <c r="B20" s="659"/>
      <c r="C20" s="676" t="s">
        <v>3105</v>
      </c>
      <c r="D20" s="677"/>
      <c r="E20" s="678" t="s">
        <v>4121</v>
      </c>
      <c r="F20" s="679"/>
      <c r="G20" s="679"/>
      <c r="H20" s="680"/>
      <c r="I20" s="680"/>
      <c r="J20" s="680"/>
      <c r="K20" s="679">
        <v>9</v>
      </c>
      <c r="L20" s="660"/>
      <c r="M20" s="667"/>
      <c r="N20" s="668"/>
    </row>
    <row r="21" spans="1:17" ht="13.95" customHeight="1" x14ac:dyDescent="0.25">
      <c r="A21" s="641"/>
      <c r="B21" s="659"/>
      <c r="C21" s="676" t="s">
        <v>3106</v>
      </c>
      <c r="D21" s="677"/>
      <c r="E21" s="678" t="s">
        <v>4122</v>
      </c>
      <c r="F21" s="679"/>
      <c r="G21" s="679"/>
      <c r="H21" s="680"/>
      <c r="I21" s="680"/>
      <c r="J21" s="680"/>
      <c r="K21" s="679">
        <v>10</v>
      </c>
      <c r="L21" s="660"/>
      <c r="M21" s="667"/>
      <c r="N21" s="668"/>
    </row>
    <row r="22" spans="1:17" ht="13.95" customHeight="1" x14ac:dyDescent="0.25">
      <c r="A22" s="641"/>
      <c r="B22" s="659"/>
      <c r="C22" s="676" t="s">
        <v>3107</v>
      </c>
      <c r="D22" s="677"/>
      <c r="E22" s="678" t="s">
        <v>4123</v>
      </c>
      <c r="F22" s="679"/>
      <c r="G22" s="679"/>
      <c r="H22" s="680"/>
      <c r="I22" s="680"/>
      <c r="J22" s="680"/>
      <c r="K22" s="679">
        <v>11</v>
      </c>
      <c r="L22" s="660"/>
      <c r="M22" s="667"/>
      <c r="N22" s="668"/>
    </row>
    <row r="23" spans="1:17" ht="13.95" customHeight="1" x14ac:dyDescent="0.25">
      <c r="A23" s="641"/>
      <c r="B23" s="659"/>
      <c r="C23" s="676" t="s">
        <v>3108</v>
      </c>
      <c r="D23" s="677"/>
      <c r="E23" s="678" t="s">
        <v>4124</v>
      </c>
      <c r="F23" s="679"/>
      <c r="G23" s="679"/>
      <c r="H23" s="680"/>
      <c r="I23" s="680"/>
      <c r="J23" s="680"/>
      <c r="K23" s="679">
        <v>12</v>
      </c>
      <c r="L23" s="660"/>
      <c r="M23" s="667"/>
      <c r="N23" s="668"/>
    </row>
    <row r="24" spans="1:17" ht="13.95" customHeight="1" x14ac:dyDescent="0.25">
      <c r="A24" s="641"/>
      <c r="B24" s="659"/>
      <c r="C24" s="676" t="s">
        <v>3109</v>
      </c>
      <c r="D24" s="677"/>
      <c r="E24" s="678" t="s">
        <v>4125</v>
      </c>
      <c r="F24" s="679"/>
      <c r="G24" s="679"/>
      <c r="H24" s="680"/>
      <c r="I24" s="680"/>
      <c r="J24" s="680"/>
      <c r="K24" s="679">
        <v>13</v>
      </c>
      <c r="L24" s="660"/>
      <c r="M24" s="667"/>
      <c r="N24" s="668"/>
    </row>
    <row r="25" spans="1:17" ht="13.95" customHeight="1" x14ac:dyDescent="0.25">
      <c r="A25" s="641"/>
      <c r="B25" s="659"/>
      <c r="C25" s="681" t="s">
        <v>1609</v>
      </c>
      <c r="D25" s="682"/>
      <c r="E25" s="683" t="s">
        <v>4121</v>
      </c>
      <c r="F25" s="684"/>
      <c r="G25" s="684"/>
      <c r="H25" s="685"/>
      <c r="I25" s="685"/>
      <c r="J25" s="685"/>
      <c r="K25" s="679">
        <v>14</v>
      </c>
      <c r="L25" s="660"/>
      <c r="M25" s="667"/>
      <c r="N25" s="668"/>
    </row>
    <row r="26" spans="1:17" ht="13.95" customHeight="1" x14ac:dyDescent="0.25">
      <c r="A26" s="641"/>
      <c r="B26" s="659"/>
      <c r="C26" s="681" t="s">
        <v>1610</v>
      </c>
      <c r="D26" s="682"/>
      <c r="E26" s="683" t="s">
        <v>4122</v>
      </c>
      <c r="F26" s="684"/>
      <c r="G26" s="684"/>
      <c r="H26" s="685"/>
      <c r="I26" s="685"/>
      <c r="J26" s="685"/>
      <c r="K26" s="679">
        <v>15</v>
      </c>
      <c r="L26" s="660"/>
      <c r="M26" s="667"/>
      <c r="N26" s="668"/>
    </row>
    <row r="27" spans="1:17" ht="13.95" customHeight="1" x14ac:dyDescent="0.25">
      <c r="A27" s="641"/>
      <c r="B27" s="659"/>
      <c r="C27" s="681" t="s">
        <v>1613</v>
      </c>
      <c r="D27" s="682"/>
      <c r="E27" s="683" t="s">
        <v>4123</v>
      </c>
      <c r="F27" s="684"/>
      <c r="G27" s="684"/>
      <c r="H27" s="685"/>
      <c r="I27" s="685"/>
      <c r="J27" s="685"/>
      <c r="K27" s="679">
        <v>16</v>
      </c>
      <c r="L27" s="660"/>
      <c r="M27" s="667"/>
      <c r="N27" s="668"/>
    </row>
    <row r="28" spans="1:17" ht="13.95" customHeight="1" x14ac:dyDescent="0.25">
      <c r="A28" s="641"/>
      <c r="B28" s="659"/>
      <c r="C28" s="681" t="s">
        <v>1612</v>
      </c>
      <c r="D28" s="682"/>
      <c r="E28" s="683" t="s">
        <v>4124</v>
      </c>
      <c r="F28" s="684"/>
      <c r="G28" s="684"/>
      <c r="H28" s="685"/>
      <c r="I28" s="685"/>
      <c r="J28" s="685"/>
      <c r="K28" s="679">
        <v>17</v>
      </c>
      <c r="L28" s="660"/>
      <c r="M28" s="667"/>
      <c r="N28" s="668"/>
    </row>
    <row r="29" spans="1:17" ht="13.95" customHeight="1" x14ac:dyDescent="0.25">
      <c r="A29" s="641"/>
      <c r="B29" s="659"/>
      <c r="C29" s="681" t="s">
        <v>1611</v>
      </c>
      <c r="D29" s="682"/>
      <c r="E29" s="683" t="s">
        <v>4125</v>
      </c>
      <c r="F29" s="684"/>
      <c r="G29" s="684"/>
      <c r="H29" s="685"/>
      <c r="I29" s="685"/>
      <c r="J29" s="685"/>
      <c r="K29" s="679">
        <v>18</v>
      </c>
      <c r="L29" s="660"/>
      <c r="M29" s="667"/>
      <c r="N29" s="668"/>
    </row>
    <row r="30" spans="1:17" s="220" customFormat="1" ht="18" customHeight="1" x14ac:dyDescent="0.25">
      <c r="A30" s="686"/>
      <c r="B30" s="687"/>
      <c r="C30" s="688" t="s">
        <v>26</v>
      </c>
      <c r="D30" s="689"/>
      <c r="E30" s="690" t="s">
        <v>1337</v>
      </c>
      <c r="F30" s="691"/>
      <c r="G30" s="691"/>
      <c r="H30" s="691"/>
      <c r="I30" s="691"/>
      <c r="J30" s="691"/>
      <c r="K30" s="679">
        <v>19</v>
      </c>
      <c r="L30" s="692"/>
      <c r="M30" s="667"/>
      <c r="N30" s="693"/>
    </row>
    <row r="31" spans="1:17" s="220" customFormat="1" ht="18" customHeight="1" x14ac:dyDescent="0.25">
      <c r="A31" s="686"/>
      <c r="B31" s="687"/>
      <c r="C31" s="688" t="s">
        <v>28</v>
      </c>
      <c r="D31" s="689"/>
      <c r="E31" s="690" t="s">
        <v>1173</v>
      </c>
      <c r="F31" s="691"/>
      <c r="G31" s="691"/>
      <c r="H31" s="691"/>
      <c r="I31" s="691"/>
      <c r="J31" s="691"/>
      <c r="K31" s="679">
        <v>20</v>
      </c>
      <c r="L31" s="692"/>
      <c r="M31" s="667"/>
      <c r="N31" s="693"/>
    </row>
    <row r="32" spans="1:17" s="220" customFormat="1" ht="18" customHeight="1" x14ac:dyDescent="0.25">
      <c r="A32" s="686"/>
      <c r="B32" s="687"/>
      <c r="C32" s="688" t="s">
        <v>30</v>
      </c>
      <c r="D32" s="689"/>
      <c r="E32" s="690" t="s">
        <v>4126</v>
      </c>
      <c r="F32" s="691"/>
      <c r="G32" s="691"/>
      <c r="H32" s="691"/>
      <c r="I32" s="691"/>
      <c r="J32" s="691"/>
      <c r="K32" s="679">
        <v>21</v>
      </c>
      <c r="L32" s="692"/>
      <c r="M32" s="667"/>
      <c r="N32" s="693"/>
    </row>
    <row r="33" spans="1:14" s="220" customFormat="1" ht="18" customHeight="1" x14ac:dyDescent="0.25">
      <c r="A33" s="686"/>
      <c r="B33" s="687"/>
      <c r="C33" s="688" t="s">
        <v>33</v>
      </c>
      <c r="D33" s="689"/>
      <c r="E33" s="690" t="s">
        <v>2927</v>
      </c>
      <c r="F33" s="691"/>
      <c r="G33" s="691"/>
      <c r="H33" s="691"/>
      <c r="I33" s="691"/>
      <c r="J33" s="691"/>
      <c r="K33" s="679">
        <v>22</v>
      </c>
      <c r="L33" s="692"/>
      <c r="M33" s="667"/>
      <c r="N33" s="693"/>
    </row>
    <row r="34" spans="1:14" s="220" customFormat="1" ht="18" customHeight="1" x14ac:dyDescent="0.25">
      <c r="A34" s="686"/>
      <c r="B34" s="687"/>
      <c r="C34" s="688" t="s">
        <v>919</v>
      </c>
      <c r="D34" s="689"/>
      <c r="E34" s="690" t="s">
        <v>643</v>
      </c>
      <c r="F34" s="691"/>
      <c r="G34" s="691"/>
      <c r="H34" s="691"/>
      <c r="I34" s="691"/>
      <c r="J34" s="691"/>
      <c r="K34" s="679">
        <v>23</v>
      </c>
      <c r="L34" s="692"/>
      <c r="M34" s="667"/>
      <c r="N34" s="693"/>
    </row>
    <row r="35" spans="1:14" s="220" customFormat="1" ht="18" customHeight="1" x14ac:dyDescent="0.25">
      <c r="A35" s="686"/>
      <c r="B35" s="687"/>
      <c r="C35" s="688" t="s">
        <v>44</v>
      </c>
      <c r="D35" s="689"/>
      <c r="E35" s="690" t="s">
        <v>2929</v>
      </c>
      <c r="F35" s="691"/>
      <c r="G35" s="691"/>
      <c r="H35" s="691"/>
      <c r="I35" s="691"/>
      <c r="J35" s="691"/>
      <c r="K35" s="679">
        <v>24</v>
      </c>
      <c r="L35" s="692"/>
      <c r="M35" s="667"/>
      <c r="N35" s="693"/>
    </row>
    <row r="36" spans="1:14" s="220" customFormat="1" ht="18" customHeight="1" x14ac:dyDescent="0.25">
      <c r="A36" s="686"/>
      <c r="B36" s="687"/>
      <c r="C36" s="688" t="s">
        <v>81</v>
      </c>
      <c r="D36" s="689"/>
      <c r="E36" s="690" t="s">
        <v>2931</v>
      </c>
      <c r="F36" s="691"/>
      <c r="G36" s="691"/>
      <c r="H36" s="691"/>
      <c r="I36" s="691"/>
      <c r="J36" s="691"/>
      <c r="K36" s="679">
        <v>25</v>
      </c>
      <c r="L36" s="692"/>
      <c r="M36" s="667"/>
      <c r="N36" s="693"/>
    </row>
    <row r="37" spans="1:14" s="220" customFormat="1" ht="18" customHeight="1" x14ac:dyDescent="0.25">
      <c r="A37" s="686"/>
      <c r="B37" s="687"/>
      <c r="C37" s="688" t="s">
        <v>83</v>
      </c>
      <c r="D37" s="689"/>
      <c r="E37" s="690" t="s">
        <v>2933</v>
      </c>
      <c r="F37" s="691"/>
      <c r="G37" s="694"/>
      <c r="H37" s="694"/>
      <c r="I37" s="694"/>
      <c r="J37" s="694"/>
      <c r="K37" s="679">
        <v>26</v>
      </c>
      <c r="L37" s="692"/>
      <c r="M37" s="667"/>
      <c r="N37" s="693"/>
    </row>
    <row r="38" spans="1:14" s="220" customFormat="1" ht="18" customHeight="1" x14ac:dyDescent="0.25">
      <c r="A38" s="686"/>
      <c r="B38" s="687"/>
      <c r="C38" s="688" t="s">
        <v>85</v>
      </c>
      <c r="D38" s="689"/>
      <c r="E38" s="690" t="s">
        <v>2935</v>
      </c>
      <c r="F38" s="691"/>
      <c r="G38" s="694"/>
      <c r="H38" s="694"/>
      <c r="I38" s="694"/>
      <c r="J38" s="694"/>
      <c r="K38" s="679">
        <v>27</v>
      </c>
      <c r="L38" s="692"/>
      <c r="M38" s="667"/>
      <c r="N38" s="693"/>
    </row>
    <row r="39" spans="1:14" s="220" customFormat="1" ht="18" customHeight="1" x14ac:dyDescent="0.25">
      <c r="A39" s="686"/>
      <c r="B39" s="687"/>
      <c r="C39" s="688" t="s">
        <v>87</v>
      </c>
      <c r="D39" s="689"/>
      <c r="E39" s="690" t="s">
        <v>2937</v>
      </c>
      <c r="F39" s="691"/>
      <c r="G39" s="694"/>
      <c r="H39" s="694"/>
      <c r="I39" s="694"/>
      <c r="J39" s="694"/>
      <c r="K39" s="679">
        <v>28</v>
      </c>
      <c r="L39" s="692"/>
      <c r="M39" s="667"/>
      <c r="N39" s="693"/>
    </row>
    <row r="40" spans="1:14" s="220" customFormat="1" ht="18" customHeight="1" x14ac:dyDescent="0.25">
      <c r="A40" s="686"/>
      <c r="B40" s="687"/>
      <c r="C40" s="688" t="s">
        <v>89</v>
      </c>
      <c r="D40" s="689"/>
      <c r="E40" s="690" t="s">
        <v>2939</v>
      </c>
      <c r="F40" s="691"/>
      <c r="G40" s="694"/>
      <c r="H40" s="694"/>
      <c r="I40" s="694"/>
      <c r="J40" s="694"/>
      <c r="K40" s="679">
        <v>29</v>
      </c>
      <c r="L40" s="692"/>
      <c r="M40" s="667"/>
      <c r="N40" s="693"/>
    </row>
    <row r="41" spans="1:14" s="220" customFormat="1" ht="18" customHeight="1" x14ac:dyDescent="0.25">
      <c r="A41" s="686"/>
      <c r="B41" s="687"/>
      <c r="C41" s="688" t="s">
        <v>921</v>
      </c>
      <c r="D41" s="689"/>
      <c r="E41" s="690" t="s">
        <v>643</v>
      </c>
      <c r="F41" s="691"/>
      <c r="G41" s="694"/>
      <c r="H41" s="694"/>
      <c r="I41" s="694"/>
      <c r="J41" s="694"/>
      <c r="K41" s="679">
        <v>30</v>
      </c>
      <c r="L41" s="692"/>
      <c r="M41" s="667"/>
      <c r="N41" s="693"/>
    </row>
    <row r="42" spans="1:14" s="220" customFormat="1" ht="18" customHeight="1" x14ac:dyDescent="0.25">
      <c r="A42" s="686"/>
      <c r="B42" s="687"/>
      <c r="C42" s="688" t="s">
        <v>15</v>
      </c>
      <c r="D42" s="689"/>
      <c r="E42" s="690" t="s">
        <v>2941</v>
      </c>
      <c r="F42" s="691"/>
      <c r="G42" s="694"/>
      <c r="H42" s="694"/>
      <c r="I42" s="694"/>
      <c r="J42" s="694"/>
      <c r="K42" s="679">
        <v>31</v>
      </c>
      <c r="L42" s="692"/>
      <c r="M42" s="667"/>
      <c r="N42" s="693"/>
    </row>
    <row r="43" spans="1:14" s="220" customFormat="1" ht="18" customHeight="1" x14ac:dyDescent="0.25">
      <c r="A43" s="686"/>
      <c r="B43" s="687"/>
      <c r="C43" s="688" t="s">
        <v>17</v>
      </c>
      <c r="D43" s="689"/>
      <c r="E43" s="690" t="s">
        <v>2943</v>
      </c>
      <c r="F43" s="691"/>
      <c r="G43" s="694"/>
      <c r="H43" s="694"/>
      <c r="I43" s="694"/>
      <c r="J43" s="694"/>
      <c r="K43" s="679">
        <v>32</v>
      </c>
      <c r="L43" s="692"/>
      <c r="M43" s="667"/>
      <c r="N43" s="693"/>
    </row>
    <row r="44" spans="1:14" s="220" customFormat="1" ht="18" customHeight="1" x14ac:dyDescent="0.25">
      <c r="A44" s="686"/>
      <c r="B44" s="687"/>
      <c r="C44" s="688" t="s">
        <v>19</v>
      </c>
      <c r="D44" s="689"/>
      <c r="E44" s="690" t="s">
        <v>2945</v>
      </c>
      <c r="F44" s="691"/>
      <c r="G44" s="694"/>
      <c r="H44" s="694"/>
      <c r="I44" s="694"/>
      <c r="J44" s="694"/>
      <c r="K44" s="679">
        <v>33</v>
      </c>
      <c r="L44" s="692"/>
      <c r="M44" s="667"/>
      <c r="N44" s="693"/>
    </row>
    <row r="45" spans="1:14" s="220" customFormat="1" ht="18" customHeight="1" x14ac:dyDescent="0.25">
      <c r="A45" s="686"/>
      <c r="B45" s="687"/>
      <c r="C45" s="688" t="s">
        <v>21</v>
      </c>
      <c r="D45" s="689"/>
      <c r="E45" s="690" t="s">
        <v>1159</v>
      </c>
      <c r="F45" s="691"/>
      <c r="G45" s="694"/>
      <c r="H45" s="694"/>
      <c r="I45" s="694"/>
      <c r="J45" s="694"/>
      <c r="K45" s="679">
        <v>34</v>
      </c>
      <c r="L45" s="692"/>
      <c r="M45" s="667"/>
      <c r="N45" s="693"/>
    </row>
    <row r="46" spans="1:14" s="220" customFormat="1" ht="18" customHeight="1" x14ac:dyDescent="0.25">
      <c r="A46" s="686"/>
      <c r="B46" s="687"/>
      <c r="C46" s="688" t="s">
        <v>22</v>
      </c>
      <c r="D46" s="689"/>
      <c r="E46" s="690" t="s">
        <v>1160</v>
      </c>
      <c r="F46" s="691"/>
      <c r="G46" s="694"/>
      <c r="H46" s="694"/>
      <c r="I46" s="694"/>
      <c r="J46" s="694"/>
      <c r="K46" s="679">
        <v>35</v>
      </c>
      <c r="L46" s="692"/>
      <c r="M46" s="667"/>
      <c r="N46" s="693"/>
    </row>
    <row r="47" spans="1:14" s="220" customFormat="1" ht="18" customHeight="1" x14ac:dyDescent="0.25">
      <c r="A47" s="686"/>
      <c r="B47" s="687"/>
      <c r="C47" s="688" t="s">
        <v>24</v>
      </c>
      <c r="D47" s="689"/>
      <c r="E47" s="690" t="s">
        <v>643</v>
      </c>
      <c r="F47" s="691"/>
      <c r="G47" s="694"/>
      <c r="H47" s="694"/>
      <c r="I47" s="694"/>
      <c r="J47" s="694"/>
      <c r="K47" s="679">
        <v>36</v>
      </c>
      <c r="L47" s="692"/>
      <c r="M47" s="667"/>
      <c r="N47" s="693"/>
    </row>
    <row r="48" spans="1:14" s="220" customFormat="1" ht="18" customHeight="1" x14ac:dyDescent="0.25">
      <c r="A48" s="686"/>
      <c r="B48" s="687"/>
      <c r="C48" s="688" t="s">
        <v>23</v>
      </c>
      <c r="D48" s="689"/>
      <c r="E48" s="690" t="s">
        <v>1338</v>
      </c>
      <c r="F48" s="691"/>
      <c r="G48" s="694"/>
      <c r="H48" s="694"/>
      <c r="I48" s="694"/>
      <c r="J48" s="694"/>
      <c r="K48" s="679">
        <v>37</v>
      </c>
      <c r="L48" s="692"/>
      <c r="M48" s="667"/>
      <c r="N48" s="693"/>
    </row>
    <row r="49" spans="1:14" s="220" customFormat="1" ht="18" customHeight="1" x14ac:dyDescent="0.25">
      <c r="A49" s="686"/>
      <c r="B49" s="687"/>
      <c r="C49" s="688" t="s">
        <v>101</v>
      </c>
      <c r="D49" s="689"/>
      <c r="E49" s="690" t="s">
        <v>358</v>
      </c>
      <c r="F49" s="691"/>
      <c r="G49" s="694"/>
      <c r="H49" s="694"/>
      <c r="I49" s="694"/>
      <c r="J49" s="694"/>
      <c r="K49" s="679">
        <v>38</v>
      </c>
      <c r="L49" s="692"/>
      <c r="M49" s="667"/>
      <c r="N49" s="693"/>
    </row>
    <row r="50" spans="1:14" s="220" customFormat="1" ht="18" customHeight="1" x14ac:dyDescent="0.25">
      <c r="A50" s="686"/>
      <c r="B50" s="687"/>
      <c r="C50" s="688" t="s">
        <v>102</v>
      </c>
      <c r="D50" s="689"/>
      <c r="E50" s="690" t="s">
        <v>394</v>
      </c>
      <c r="F50" s="691"/>
      <c r="G50" s="694"/>
      <c r="H50" s="694"/>
      <c r="I50" s="694"/>
      <c r="J50" s="694"/>
      <c r="K50" s="679">
        <v>39</v>
      </c>
      <c r="L50" s="692"/>
      <c r="M50" s="667"/>
      <c r="N50" s="693"/>
    </row>
    <row r="51" spans="1:14" s="220" customFormat="1" ht="18" customHeight="1" x14ac:dyDescent="0.25">
      <c r="A51" s="686"/>
      <c r="B51" s="687"/>
      <c r="C51" s="688" t="s">
        <v>104</v>
      </c>
      <c r="D51" s="689"/>
      <c r="E51" s="690" t="s">
        <v>4127</v>
      </c>
      <c r="F51" s="691"/>
      <c r="G51" s="694"/>
      <c r="H51" s="694"/>
      <c r="I51" s="694"/>
      <c r="J51" s="694"/>
      <c r="K51" s="679">
        <v>40</v>
      </c>
      <c r="L51" s="692"/>
      <c r="M51" s="667"/>
      <c r="N51" s="693"/>
    </row>
    <row r="52" spans="1:14" s="220" customFormat="1" ht="18" customHeight="1" x14ac:dyDescent="0.25">
      <c r="A52" s="686"/>
      <c r="B52" s="687"/>
      <c r="C52" s="688" t="s">
        <v>46</v>
      </c>
      <c r="D52" s="689"/>
      <c r="E52" s="690" t="s">
        <v>1342</v>
      </c>
      <c r="F52" s="691"/>
      <c r="G52" s="694"/>
      <c r="H52" s="694"/>
      <c r="I52" s="694"/>
      <c r="J52" s="694"/>
      <c r="K52" s="679">
        <v>41</v>
      </c>
      <c r="L52" s="692"/>
      <c r="M52" s="667"/>
      <c r="N52" s="693"/>
    </row>
    <row r="53" spans="1:14" s="220" customFormat="1" ht="18" customHeight="1" x14ac:dyDescent="0.25">
      <c r="A53" s="686"/>
      <c r="B53" s="687"/>
      <c r="C53" s="688" t="s">
        <v>92</v>
      </c>
      <c r="D53" s="689"/>
      <c r="E53" s="690" t="s">
        <v>433</v>
      </c>
      <c r="F53" s="691"/>
      <c r="G53" s="694"/>
      <c r="H53" s="694"/>
      <c r="I53" s="694"/>
      <c r="J53" s="694"/>
      <c r="K53" s="679">
        <v>42</v>
      </c>
      <c r="L53" s="692"/>
      <c r="M53" s="667"/>
      <c r="N53" s="693"/>
    </row>
    <row r="54" spans="1:14" s="220" customFormat="1" ht="18" customHeight="1" x14ac:dyDescent="0.25">
      <c r="A54" s="686"/>
      <c r="B54" s="687"/>
      <c r="C54" s="688" t="s">
        <v>94</v>
      </c>
      <c r="D54" s="689"/>
      <c r="E54" s="690" t="s">
        <v>645</v>
      </c>
      <c r="F54" s="691"/>
      <c r="G54" s="694"/>
      <c r="H54" s="694"/>
      <c r="I54" s="694"/>
      <c r="J54" s="694"/>
      <c r="K54" s="679">
        <v>43</v>
      </c>
      <c r="L54" s="692"/>
      <c r="M54" s="667"/>
      <c r="N54" s="693"/>
    </row>
    <row r="55" spans="1:14" s="220" customFormat="1" ht="18" customHeight="1" x14ac:dyDescent="0.25">
      <c r="A55" s="686"/>
      <c r="B55" s="687"/>
      <c r="C55" s="688" t="s">
        <v>96</v>
      </c>
      <c r="D55" s="689"/>
      <c r="E55" s="690" t="s">
        <v>643</v>
      </c>
      <c r="F55" s="691"/>
      <c r="G55" s="694"/>
      <c r="H55" s="694"/>
      <c r="I55" s="694"/>
      <c r="J55" s="694"/>
      <c r="K55" s="679">
        <v>44</v>
      </c>
      <c r="L55" s="692"/>
      <c r="M55" s="667"/>
      <c r="N55" s="693"/>
    </row>
    <row r="56" spans="1:14" s="220" customFormat="1" ht="18" customHeight="1" x14ac:dyDescent="0.25">
      <c r="A56" s="686"/>
      <c r="B56" s="687"/>
      <c r="C56" s="688" t="s">
        <v>36</v>
      </c>
      <c r="D56" s="689"/>
      <c r="E56" s="690" t="s">
        <v>4128</v>
      </c>
      <c r="F56" s="691"/>
      <c r="G56" s="694"/>
      <c r="H56" s="694"/>
      <c r="I56" s="694"/>
      <c r="J56" s="694"/>
      <c r="K56" s="679">
        <v>45</v>
      </c>
      <c r="L56" s="692"/>
      <c r="M56" s="667"/>
      <c r="N56" s="693"/>
    </row>
    <row r="57" spans="1:14" s="220" customFormat="1" ht="18" customHeight="1" x14ac:dyDescent="0.25">
      <c r="A57" s="686"/>
      <c r="B57" s="687"/>
      <c r="C57" s="688" t="s">
        <v>57</v>
      </c>
      <c r="D57" s="689"/>
      <c r="E57" s="690" t="s">
        <v>1177</v>
      </c>
      <c r="F57" s="691"/>
      <c r="G57" s="694"/>
      <c r="H57" s="694"/>
      <c r="I57" s="694"/>
      <c r="J57" s="694"/>
      <c r="K57" s="679">
        <v>46</v>
      </c>
      <c r="L57" s="692"/>
      <c r="M57" s="667"/>
      <c r="N57" s="693"/>
    </row>
    <row r="58" spans="1:14" s="220" customFormat="1" ht="18" customHeight="1" x14ac:dyDescent="0.25">
      <c r="A58" s="686"/>
      <c r="B58" s="687"/>
      <c r="C58" s="688" t="s">
        <v>59</v>
      </c>
      <c r="D58" s="689"/>
      <c r="E58" s="690" t="s">
        <v>4129</v>
      </c>
      <c r="F58" s="691"/>
      <c r="G58" s="694"/>
      <c r="H58" s="694"/>
      <c r="I58" s="694"/>
      <c r="J58" s="694"/>
      <c r="K58" s="679">
        <v>47</v>
      </c>
      <c r="L58" s="692"/>
      <c r="M58" s="667"/>
      <c r="N58" s="693"/>
    </row>
    <row r="59" spans="1:14" s="220" customFormat="1" ht="18" customHeight="1" x14ac:dyDescent="0.25">
      <c r="A59" s="686"/>
      <c r="B59" s="687"/>
      <c r="C59" s="688" t="s">
        <v>61</v>
      </c>
      <c r="D59" s="689"/>
      <c r="E59" s="690" t="s">
        <v>4130</v>
      </c>
      <c r="F59" s="691"/>
      <c r="G59" s="694"/>
      <c r="H59" s="694"/>
      <c r="I59" s="694"/>
      <c r="J59" s="694"/>
      <c r="K59" s="679">
        <v>48</v>
      </c>
      <c r="L59" s="692"/>
      <c r="M59" s="667"/>
      <c r="N59" s="693"/>
    </row>
    <row r="60" spans="1:14" s="220" customFormat="1" ht="18" customHeight="1" x14ac:dyDescent="0.25">
      <c r="A60" s="686"/>
      <c r="B60" s="687"/>
      <c r="C60" s="688" t="s">
        <v>63</v>
      </c>
      <c r="D60" s="689"/>
      <c r="E60" s="690" t="s">
        <v>1178</v>
      </c>
      <c r="F60" s="691"/>
      <c r="G60" s="694"/>
      <c r="H60" s="694"/>
      <c r="I60" s="694"/>
      <c r="J60" s="694"/>
      <c r="K60" s="679">
        <v>49</v>
      </c>
      <c r="L60" s="692"/>
      <c r="M60" s="667"/>
      <c r="N60" s="693"/>
    </row>
    <row r="61" spans="1:14" s="220" customFormat="1" ht="18" customHeight="1" x14ac:dyDescent="0.25">
      <c r="A61" s="686"/>
      <c r="B61" s="687"/>
      <c r="C61" s="688" t="s">
        <v>920</v>
      </c>
      <c r="D61" s="689"/>
      <c r="E61" s="690" t="s">
        <v>643</v>
      </c>
      <c r="F61" s="691"/>
      <c r="G61" s="694"/>
      <c r="H61" s="694"/>
      <c r="I61" s="694"/>
      <c r="J61" s="694"/>
      <c r="K61" s="679">
        <v>50</v>
      </c>
      <c r="L61" s="692"/>
      <c r="M61" s="667"/>
      <c r="N61" s="693"/>
    </row>
    <row r="62" spans="1:14" s="220" customFormat="1" ht="18" customHeight="1" x14ac:dyDescent="0.25">
      <c r="A62" s="686"/>
      <c r="B62" s="687"/>
      <c r="C62" s="688" t="s">
        <v>0</v>
      </c>
      <c r="D62" s="689"/>
      <c r="E62" s="690" t="s">
        <v>1339</v>
      </c>
      <c r="F62" s="691"/>
      <c r="G62" s="694"/>
      <c r="H62" s="694"/>
      <c r="I62" s="694"/>
      <c r="J62" s="694"/>
      <c r="K62" s="679">
        <v>51</v>
      </c>
      <c r="L62" s="692"/>
      <c r="M62" s="667"/>
      <c r="N62" s="693"/>
    </row>
    <row r="63" spans="1:14" s="220" customFormat="1" ht="18" customHeight="1" x14ac:dyDescent="0.25">
      <c r="A63" s="686"/>
      <c r="B63" s="687"/>
      <c r="C63" s="688" t="s">
        <v>7</v>
      </c>
      <c r="D63" s="689"/>
      <c r="E63" s="690" t="s">
        <v>1646</v>
      </c>
      <c r="F63" s="691"/>
      <c r="G63" s="694"/>
      <c r="H63" s="694"/>
      <c r="I63" s="694"/>
      <c r="J63" s="694"/>
      <c r="K63" s="679">
        <v>52</v>
      </c>
      <c r="L63" s="692"/>
      <c r="M63" s="667"/>
      <c r="N63" s="693"/>
    </row>
    <row r="64" spans="1:14" s="220" customFormat="1" ht="18" customHeight="1" x14ac:dyDescent="0.25">
      <c r="A64" s="686"/>
      <c r="B64" s="687"/>
      <c r="C64" s="688" t="s">
        <v>11</v>
      </c>
      <c r="D64" s="689"/>
      <c r="E64" s="690" t="s">
        <v>1170</v>
      </c>
      <c r="F64" s="691"/>
      <c r="G64" s="694"/>
      <c r="H64" s="694"/>
      <c r="I64" s="694"/>
      <c r="J64" s="694"/>
      <c r="K64" s="679">
        <v>53</v>
      </c>
      <c r="L64" s="692"/>
      <c r="M64" s="667"/>
      <c r="N64" s="693"/>
    </row>
    <row r="65" spans="1:14" s="220" customFormat="1" ht="18" customHeight="1" x14ac:dyDescent="0.25">
      <c r="A65" s="686"/>
      <c r="B65" s="687"/>
      <c r="C65" s="688" t="s">
        <v>13</v>
      </c>
      <c r="D65" s="689"/>
      <c r="E65" s="690" t="s">
        <v>1171</v>
      </c>
      <c r="F65" s="691"/>
      <c r="G65" s="694"/>
      <c r="H65" s="694"/>
      <c r="I65" s="694"/>
      <c r="J65" s="694"/>
      <c r="K65" s="679">
        <v>54</v>
      </c>
      <c r="L65" s="692"/>
      <c r="M65" s="667"/>
      <c r="N65" s="693"/>
    </row>
    <row r="66" spans="1:14" s="220" customFormat="1" ht="18" customHeight="1" x14ac:dyDescent="0.25">
      <c r="A66" s="686"/>
      <c r="B66" s="687"/>
      <c r="C66" s="688" t="s">
        <v>917</v>
      </c>
      <c r="D66" s="689"/>
      <c r="E66" s="690" t="s">
        <v>1172</v>
      </c>
      <c r="F66" s="691"/>
      <c r="G66" s="694"/>
      <c r="H66" s="694"/>
      <c r="I66" s="694"/>
      <c r="J66" s="694"/>
      <c r="K66" s="679">
        <v>55</v>
      </c>
      <c r="L66" s="692"/>
      <c r="M66" s="667"/>
      <c r="N66" s="693"/>
    </row>
    <row r="67" spans="1:14" s="220" customFormat="1" ht="18" customHeight="1" x14ac:dyDescent="0.25">
      <c r="A67" s="686"/>
      <c r="B67" s="687"/>
      <c r="C67" s="688" t="s">
        <v>918</v>
      </c>
      <c r="D67" s="689"/>
      <c r="E67" s="690" t="s">
        <v>643</v>
      </c>
      <c r="F67" s="691"/>
      <c r="G67" s="694"/>
      <c r="H67" s="694"/>
      <c r="I67" s="694"/>
      <c r="J67" s="694"/>
      <c r="K67" s="679">
        <v>56</v>
      </c>
      <c r="L67" s="692"/>
      <c r="M67" s="667"/>
      <c r="N67" s="693"/>
    </row>
    <row r="68" spans="1:14" s="220" customFormat="1" ht="18" customHeight="1" x14ac:dyDescent="0.25">
      <c r="A68" s="686"/>
      <c r="B68" s="687"/>
      <c r="C68" s="688" t="s">
        <v>34</v>
      </c>
      <c r="D68" s="689"/>
      <c r="E68" s="690" t="s">
        <v>1340</v>
      </c>
      <c r="F68" s="691"/>
      <c r="G68" s="694"/>
      <c r="H68" s="694"/>
      <c r="I68" s="694"/>
      <c r="J68" s="694"/>
      <c r="K68" s="679">
        <v>57</v>
      </c>
      <c r="L68" s="692"/>
      <c r="M68" s="667"/>
      <c r="N68" s="693"/>
    </row>
    <row r="69" spans="1:14" s="220" customFormat="1" ht="18" customHeight="1" x14ac:dyDescent="0.25">
      <c r="A69" s="686"/>
      <c r="B69" s="687"/>
      <c r="C69" s="688" t="s">
        <v>48</v>
      </c>
      <c r="D69" s="689"/>
      <c r="E69" s="690" t="s">
        <v>1174</v>
      </c>
      <c r="F69" s="691"/>
      <c r="G69" s="694"/>
      <c r="H69" s="694"/>
      <c r="I69" s="694"/>
      <c r="J69" s="694"/>
      <c r="K69" s="679">
        <v>58</v>
      </c>
      <c r="L69" s="692"/>
      <c r="M69" s="667"/>
      <c r="N69" s="693"/>
    </row>
    <row r="70" spans="1:14" s="220" customFormat="1" ht="18" customHeight="1" x14ac:dyDescent="0.25">
      <c r="A70" s="686"/>
      <c r="B70" s="687"/>
      <c r="C70" s="688" t="s">
        <v>50</v>
      </c>
      <c r="D70" s="689"/>
      <c r="E70" s="690" t="s">
        <v>1175</v>
      </c>
      <c r="F70" s="691"/>
      <c r="G70" s="694"/>
      <c r="H70" s="694"/>
      <c r="I70" s="694"/>
      <c r="J70" s="694"/>
      <c r="K70" s="679">
        <v>59</v>
      </c>
      <c r="L70" s="692"/>
      <c r="M70" s="667"/>
      <c r="N70" s="693"/>
    </row>
    <row r="71" spans="1:14" s="220" customFormat="1" ht="18" customHeight="1" x14ac:dyDescent="0.25">
      <c r="A71" s="686"/>
      <c r="B71" s="687"/>
      <c r="C71" s="688" t="s">
        <v>52</v>
      </c>
      <c r="D71" s="689"/>
      <c r="E71" s="690" t="s">
        <v>1176</v>
      </c>
      <c r="F71" s="691"/>
      <c r="G71" s="694"/>
      <c r="H71" s="694"/>
      <c r="I71" s="694"/>
      <c r="J71" s="694"/>
      <c r="K71" s="679">
        <v>60</v>
      </c>
      <c r="L71" s="692"/>
      <c r="M71" s="667"/>
      <c r="N71" s="693"/>
    </row>
    <row r="72" spans="1:14" s="220" customFormat="1" ht="18" customHeight="1" x14ac:dyDescent="0.25">
      <c r="A72" s="686"/>
      <c r="B72" s="687"/>
      <c r="C72" s="688" t="s">
        <v>54</v>
      </c>
      <c r="D72" s="689"/>
      <c r="E72" s="690" t="s">
        <v>643</v>
      </c>
      <c r="F72" s="691"/>
      <c r="G72" s="694"/>
      <c r="H72" s="694"/>
      <c r="I72" s="694"/>
      <c r="J72" s="694"/>
      <c r="K72" s="679">
        <v>61</v>
      </c>
      <c r="L72" s="692"/>
      <c r="M72" s="667"/>
      <c r="N72" s="693"/>
    </row>
    <row r="73" spans="1:14" s="220" customFormat="1" ht="18" customHeight="1" x14ac:dyDescent="0.25">
      <c r="A73" s="686"/>
      <c r="B73" s="687"/>
      <c r="C73" s="688" t="s">
        <v>2272</v>
      </c>
      <c r="D73" s="689"/>
      <c r="E73" s="690" t="s">
        <v>4131</v>
      </c>
      <c r="F73" s="691"/>
      <c r="G73" s="694"/>
      <c r="H73" s="694"/>
      <c r="I73" s="694"/>
      <c r="J73" s="694"/>
      <c r="K73" s="679">
        <v>62</v>
      </c>
      <c r="L73" s="692"/>
      <c r="M73" s="667"/>
      <c r="N73" s="693"/>
    </row>
    <row r="74" spans="1:14" s="220" customFormat="1" ht="18" customHeight="1" x14ac:dyDescent="0.25">
      <c r="A74" s="686"/>
      <c r="B74" s="687"/>
      <c r="C74" s="688" t="s">
        <v>2274</v>
      </c>
      <c r="D74" s="689"/>
      <c r="E74" s="690" t="s">
        <v>1685</v>
      </c>
      <c r="F74" s="691"/>
      <c r="G74" s="694"/>
      <c r="H74" s="694"/>
      <c r="I74" s="694"/>
      <c r="J74" s="694"/>
      <c r="K74" s="679">
        <v>63</v>
      </c>
      <c r="L74" s="692"/>
      <c r="M74" s="667"/>
      <c r="N74" s="693"/>
    </row>
    <row r="75" spans="1:14" s="220" customFormat="1" ht="18" customHeight="1" x14ac:dyDescent="0.25">
      <c r="A75" s="686"/>
      <c r="B75" s="687"/>
      <c r="C75" s="688" t="s">
        <v>2282</v>
      </c>
      <c r="D75" s="689"/>
      <c r="E75" s="690" t="s">
        <v>1690</v>
      </c>
      <c r="F75" s="691"/>
      <c r="G75" s="694"/>
      <c r="H75" s="694"/>
      <c r="I75" s="694"/>
      <c r="J75" s="694"/>
      <c r="K75" s="679">
        <v>64</v>
      </c>
      <c r="L75" s="692"/>
      <c r="M75" s="667"/>
      <c r="N75" s="693"/>
    </row>
    <row r="76" spans="1:14" s="220" customFormat="1" ht="18" customHeight="1" x14ac:dyDescent="0.25">
      <c r="A76" s="686"/>
      <c r="B76" s="687"/>
      <c r="C76" s="688" t="s">
        <v>2297</v>
      </c>
      <c r="D76" s="689"/>
      <c r="E76" s="690" t="s">
        <v>643</v>
      </c>
      <c r="F76" s="691"/>
      <c r="G76" s="694"/>
      <c r="H76" s="694"/>
      <c r="I76" s="694"/>
      <c r="J76" s="694"/>
      <c r="K76" s="679">
        <v>65</v>
      </c>
      <c r="L76" s="692"/>
      <c r="M76" s="667"/>
      <c r="N76" s="693"/>
    </row>
    <row r="77" spans="1:14" s="220" customFormat="1" ht="18" customHeight="1" x14ac:dyDescent="0.25">
      <c r="A77" s="686"/>
      <c r="B77" s="687"/>
      <c r="C77" s="688" t="s">
        <v>31</v>
      </c>
      <c r="D77" s="689"/>
      <c r="E77" s="690" t="s">
        <v>1341</v>
      </c>
      <c r="F77" s="691"/>
      <c r="G77" s="694"/>
      <c r="H77" s="694"/>
      <c r="I77" s="694"/>
      <c r="J77" s="694"/>
      <c r="K77" s="679">
        <v>66</v>
      </c>
      <c r="L77" s="692"/>
      <c r="M77" s="667"/>
      <c r="N77" s="693"/>
    </row>
    <row r="78" spans="1:14" s="220" customFormat="1" ht="18" customHeight="1" x14ac:dyDescent="0.25">
      <c r="A78" s="686"/>
      <c r="B78" s="687"/>
      <c r="C78" s="688" t="s">
        <v>38</v>
      </c>
      <c r="D78" s="689"/>
      <c r="E78" s="690" t="s">
        <v>1168</v>
      </c>
      <c r="F78" s="691"/>
      <c r="G78" s="694"/>
      <c r="H78" s="694"/>
      <c r="I78" s="694"/>
      <c r="J78" s="694"/>
      <c r="K78" s="679">
        <v>67</v>
      </c>
      <c r="L78" s="692"/>
      <c r="M78" s="667"/>
      <c r="N78" s="693"/>
    </row>
    <row r="79" spans="1:14" s="220" customFormat="1" ht="18" customHeight="1" x14ac:dyDescent="0.25">
      <c r="A79" s="686"/>
      <c r="B79" s="687"/>
      <c r="C79" s="688" t="s">
        <v>40</v>
      </c>
      <c r="D79" s="689"/>
      <c r="E79" s="690" t="s">
        <v>1169</v>
      </c>
      <c r="F79" s="691"/>
      <c r="G79" s="694"/>
      <c r="H79" s="694"/>
      <c r="I79" s="694"/>
      <c r="J79" s="694"/>
      <c r="K79" s="679">
        <v>68</v>
      </c>
      <c r="L79" s="692"/>
      <c r="M79" s="667"/>
      <c r="N79" s="693"/>
    </row>
    <row r="80" spans="1:14" s="220" customFormat="1" ht="18" customHeight="1" x14ac:dyDescent="0.25">
      <c r="A80" s="686"/>
      <c r="B80" s="687"/>
      <c r="C80" s="688" t="s">
        <v>43</v>
      </c>
      <c r="D80" s="689"/>
      <c r="E80" s="690" t="s">
        <v>643</v>
      </c>
      <c r="F80" s="691"/>
      <c r="G80" s="694"/>
      <c r="H80" s="694"/>
      <c r="I80" s="694"/>
      <c r="J80" s="694"/>
      <c r="K80" s="679">
        <v>69</v>
      </c>
      <c r="L80" s="692"/>
      <c r="M80" s="667"/>
      <c r="N80" s="693"/>
    </row>
    <row r="81" spans="1:14" s="220" customFormat="1" ht="18" customHeight="1" x14ac:dyDescent="0.25">
      <c r="A81" s="686"/>
      <c r="B81" s="687"/>
      <c r="C81" s="688" t="s">
        <v>41</v>
      </c>
      <c r="D81" s="689"/>
      <c r="E81" s="690" t="s">
        <v>1336</v>
      </c>
      <c r="F81" s="691"/>
      <c r="G81" s="694"/>
      <c r="H81" s="694"/>
      <c r="I81" s="694"/>
      <c r="J81" s="694"/>
      <c r="K81" s="679">
        <v>70</v>
      </c>
      <c r="L81" s="692"/>
      <c r="M81" s="667"/>
      <c r="N81" s="693"/>
    </row>
    <row r="82" spans="1:14" s="220" customFormat="1" ht="18" customHeight="1" x14ac:dyDescent="0.25">
      <c r="A82" s="686"/>
      <c r="B82" s="687"/>
      <c r="C82" s="688" t="s">
        <v>70</v>
      </c>
      <c r="D82" s="689"/>
      <c r="E82" s="690" t="s">
        <v>642</v>
      </c>
      <c r="F82" s="691"/>
      <c r="G82" s="694"/>
      <c r="H82" s="694"/>
      <c r="I82" s="694"/>
      <c r="J82" s="694"/>
      <c r="K82" s="679">
        <v>71</v>
      </c>
      <c r="L82" s="692"/>
      <c r="M82" s="667"/>
      <c r="N82" s="693"/>
    </row>
    <row r="83" spans="1:14" s="220" customFormat="1" ht="18" customHeight="1" x14ac:dyDescent="0.25">
      <c r="A83" s="686"/>
      <c r="B83" s="687"/>
      <c r="C83" s="688" t="s">
        <v>72</v>
      </c>
      <c r="D83" s="689"/>
      <c r="E83" s="690" t="s">
        <v>1179</v>
      </c>
      <c r="F83" s="691"/>
      <c r="G83" s="694"/>
      <c r="H83" s="694"/>
      <c r="I83" s="694"/>
      <c r="J83" s="694"/>
      <c r="K83" s="679">
        <v>72</v>
      </c>
      <c r="L83" s="692"/>
      <c r="M83" s="667"/>
      <c r="N83" s="693"/>
    </row>
    <row r="84" spans="1:14" s="220" customFormat="1" ht="18" customHeight="1" x14ac:dyDescent="0.25">
      <c r="A84" s="686"/>
      <c r="B84" s="687"/>
      <c r="C84" s="688" t="s">
        <v>74</v>
      </c>
      <c r="D84" s="689"/>
      <c r="E84" s="690" t="s">
        <v>1180</v>
      </c>
      <c r="F84" s="691"/>
      <c r="G84" s="694"/>
      <c r="H84" s="694"/>
      <c r="I84" s="694"/>
      <c r="J84" s="694"/>
      <c r="K84" s="679">
        <v>73</v>
      </c>
      <c r="L84" s="692"/>
      <c r="M84" s="667"/>
      <c r="N84" s="693"/>
    </row>
    <row r="85" spans="1:14" s="220" customFormat="1" ht="18" customHeight="1" x14ac:dyDescent="0.25">
      <c r="A85" s="686"/>
      <c r="B85" s="687"/>
      <c r="C85" s="688" t="s">
        <v>76</v>
      </c>
      <c r="D85" s="689"/>
      <c r="E85" s="690" t="s">
        <v>1181</v>
      </c>
      <c r="F85" s="691"/>
      <c r="G85" s="694"/>
      <c r="H85" s="694"/>
      <c r="I85" s="694"/>
      <c r="J85" s="694"/>
      <c r="K85" s="679">
        <v>74</v>
      </c>
      <c r="L85" s="692"/>
      <c r="M85" s="667"/>
      <c r="N85" s="693"/>
    </row>
    <row r="86" spans="1:14" s="220" customFormat="1" ht="18" customHeight="1" x14ac:dyDescent="0.25">
      <c r="A86" s="686"/>
      <c r="B86" s="687"/>
      <c r="C86" s="688" t="s">
        <v>78</v>
      </c>
      <c r="D86" s="689"/>
      <c r="E86" s="690" t="s">
        <v>643</v>
      </c>
      <c r="F86" s="691"/>
      <c r="G86" s="694" t="s">
        <v>4094</v>
      </c>
      <c r="H86" s="694"/>
      <c r="I86" s="694"/>
      <c r="J86" s="694"/>
      <c r="K86" s="679">
        <v>75</v>
      </c>
      <c r="L86" s="692"/>
      <c r="M86" s="667"/>
      <c r="N86" s="693"/>
    </row>
    <row r="87" spans="1:14" s="220" customFormat="1" ht="67.8" customHeight="1" x14ac:dyDescent="0.25">
      <c r="A87" s="686"/>
      <c r="B87" s="687"/>
      <c r="C87" s="695" t="s">
        <v>103</v>
      </c>
      <c r="D87" s="696">
        <v>1</v>
      </c>
      <c r="E87" s="690" t="s">
        <v>1570</v>
      </c>
      <c r="F87" s="697"/>
      <c r="G87" s="698" t="s">
        <v>5</v>
      </c>
      <c r="H87" s="698"/>
      <c r="I87" s="698"/>
      <c r="J87" s="698"/>
      <c r="K87" s="679">
        <v>76</v>
      </c>
      <c r="L87" s="692"/>
      <c r="M87" s="667"/>
      <c r="N87" s="693"/>
    </row>
    <row r="88" spans="1:14" s="220" customFormat="1" ht="42" customHeight="1" x14ac:dyDescent="0.25">
      <c r="A88" s="686"/>
      <c r="B88" s="687"/>
      <c r="C88" s="695" t="s">
        <v>105</v>
      </c>
      <c r="D88" s="696">
        <v>1</v>
      </c>
      <c r="E88" s="690" t="s">
        <v>1571</v>
      </c>
      <c r="F88" s="697"/>
      <c r="G88" s="698" t="s">
        <v>5</v>
      </c>
      <c r="H88" s="698"/>
      <c r="I88" s="698"/>
      <c r="J88" s="698"/>
      <c r="K88" s="679">
        <v>77</v>
      </c>
      <c r="L88" s="692"/>
      <c r="M88" s="667"/>
      <c r="N88" s="693"/>
    </row>
    <row r="89" spans="1:14" s="220" customFormat="1" ht="42" customHeight="1" x14ac:dyDescent="0.25">
      <c r="A89" s="686"/>
      <c r="B89" s="687"/>
      <c r="C89" s="695" t="s">
        <v>106</v>
      </c>
      <c r="D89" s="696">
        <v>1</v>
      </c>
      <c r="E89" s="690" t="s">
        <v>1572</v>
      </c>
      <c r="F89" s="697"/>
      <c r="G89" s="698" t="s">
        <v>5</v>
      </c>
      <c r="H89" s="698"/>
      <c r="I89" s="698"/>
      <c r="J89" s="698"/>
      <c r="K89" s="679">
        <v>78</v>
      </c>
      <c r="L89" s="692"/>
      <c r="M89" s="667"/>
      <c r="N89" s="693"/>
    </row>
    <row r="90" spans="1:14" s="220" customFormat="1" ht="42" customHeight="1" x14ac:dyDescent="0.25">
      <c r="A90" s="686"/>
      <c r="B90" s="687"/>
      <c r="C90" s="695" t="s">
        <v>107</v>
      </c>
      <c r="D90" s="696">
        <v>2</v>
      </c>
      <c r="E90" s="690" t="s">
        <v>2810</v>
      </c>
      <c r="F90" s="697"/>
      <c r="G90" s="698" t="s">
        <v>5</v>
      </c>
      <c r="H90" s="698"/>
      <c r="I90" s="698"/>
      <c r="J90" s="698"/>
      <c r="K90" s="679">
        <v>79</v>
      </c>
      <c r="L90" s="692"/>
      <c r="M90" s="667"/>
      <c r="N90" s="693"/>
    </row>
    <row r="91" spans="1:14" s="220" customFormat="1" ht="42" customHeight="1" x14ac:dyDescent="0.25">
      <c r="A91" s="686"/>
      <c r="B91" s="687"/>
      <c r="C91" s="695" t="s">
        <v>108</v>
      </c>
      <c r="D91" s="696">
        <v>2</v>
      </c>
      <c r="E91" s="690" t="s">
        <v>2811</v>
      </c>
      <c r="F91" s="697"/>
      <c r="G91" s="698" t="s">
        <v>5</v>
      </c>
      <c r="H91" s="698"/>
      <c r="I91" s="698"/>
      <c r="J91" s="698"/>
      <c r="K91" s="679">
        <v>80</v>
      </c>
      <c r="L91" s="692"/>
      <c r="M91" s="667"/>
      <c r="N91" s="693"/>
    </row>
    <row r="92" spans="1:14" s="220" customFormat="1" ht="42" customHeight="1" x14ac:dyDescent="0.25">
      <c r="A92" s="686"/>
      <c r="B92" s="687"/>
      <c r="C92" s="695" t="s">
        <v>109</v>
      </c>
      <c r="D92" s="696">
        <v>2</v>
      </c>
      <c r="E92" s="690" t="s">
        <v>1214</v>
      </c>
      <c r="F92" s="697"/>
      <c r="G92" s="698" t="s">
        <v>5</v>
      </c>
      <c r="H92" s="698"/>
      <c r="I92" s="698"/>
      <c r="J92" s="698"/>
      <c r="K92" s="679">
        <v>81</v>
      </c>
      <c r="L92" s="692"/>
      <c r="M92" s="667"/>
      <c r="N92" s="693"/>
    </row>
    <row r="93" spans="1:14" s="220" customFormat="1" ht="42" customHeight="1" x14ac:dyDescent="0.25">
      <c r="A93" s="686"/>
      <c r="B93" s="687"/>
      <c r="C93" s="695" t="s">
        <v>110</v>
      </c>
      <c r="D93" s="696">
        <v>2</v>
      </c>
      <c r="E93" s="690" t="s">
        <v>2812</v>
      </c>
      <c r="F93" s="697"/>
      <c r="G93" s="698" t="s">
        <v>5</v>
      </c>
      <c r="H93" s="698"/>
      <c r="I93" s="698"/>
      <c r="J93" s="698"/>
      <c r="K93" s="679">
        <v>82</v>
      </c>
      <c r="L93" s="692"/>
      <c r="M93" s="667"/>
      <c r="N93" s="693"/>
    </row>
    <row r="94" spans="1:14" s="220" customFormat="1" ht="42" customHeight="1" x14ac:dyDescent="0.25">
      <c r="A94" s="686"/>
      <c r="B94" s="687"/>
      <c r="C94" s="695" t="s">
        <v>2259</v>
      </c>
      <c r="D94" s="696">
        <v>2</v>
      </c>
      <c r="E94" s="690" t="s">
        <v>2813</v>
      </c>
      <c r="F94" s="697"/>
      <c r="G94" s="698" t="s">
        <v>5</v>
      </c>
      <c r="H94" s="698"/>
      <c r="I94" s="698"/>
      <c r="J94" s="698"/>
      <c r="K94" s="679">
        <v>83</v>
      </c>
      <c r="L94" s="692"/>
      <c r="M94" s="667"/>
      <c r="N94" s="693"/>
    </row>
    <row r="95" spans="1:14" s="220" customFormat="1" ht="42" customHeight="1" x14ac:dyDescent="0.25">
      <c r="A95" s="686"/>
      <c r="B95" s="687"/>
      <c r="C95" s="695" t="s">
        <v>2260</v>
      </c>
      <c r="D95" s="696">
        <v>3</v>
      </c>
      <c r="E95" s="690" t="s">
        <v>2814</v>
      </c>
      <c r="F95" s="697"/>
      <c r="G95" s="698" t="s">
        <v>3904</v>
      </c>
      <c r="H95" s="698"/>
      <c r="I95" s="698"/>
      <c r="J95" s="698"/>
      <c r="K95" s="679">
        <v>84</v>
      </c>
      <c r="L95" s="692"/>
      <c r="M95" s="667"/>
      <c r="N95" s="693"/>
    </row>
    <row r="96" spans="1:14" s="220" customFormat="1" ht="42" customHeight="1" x14ac:dyDescent="0.25">
      <c r="A96" s="686"/>
      <c r="B96" s="687"/>
      <c r="C96" s="695" t="s">
        <v>2261</v>
      </c>
      <c r="D96" s="696">
        <v>3</v>
      </c>
      <c r="E96" s="690" t="s">
        <v>2815</v>
      </c>
      <c r="F96" s="697"/>
      <c r="G96" s="698" t="s">
        <v>5</v>
      </c>
      <c r="H96" s="698"/>
      <c r="I96" s="698"/>
      <c r="J96" s="698"/>
      <c r="K96" s="679">
        <v>85</v>
      </c>
      <c r="L96" s="692"/>
      <c r="M96" s="667"/>
      <c r="N96" s="693"/>
    </row>
    <row r="97" spans="1:14" s="220" customFormat="1" ht="42" customHeight="1" x14ac:dyDescent="0.25">
      <c r="A97" s="686"/>
      <c r="B97" s="687"/>
      <c r="C97" s="695" t="s">
        <v>111</v>
      </c>
      <c r="D97" s="696">
        <v>1</v>
      </c>
      <c r="E97" s="690" t="s">
        <v>1573</v>
      </c>
      <c r="F97" s="697"/>
      <c r="G97" s="698" t="s">
        <v>5</v>
      </c>
      <c r="H97" s="698"/>
      <c r="I97" s="698"/>
      <c r="J97" s="698"/>
      <c r="K97" s="679">
        <v>86</v>
      </c>
      <c r="L97" s="692"/>
      <c r="M97" s="667"/>
      <c r="N97" s="693"/>
    </row>
    <row r="98" spans="1:14" s="220" customFormat="1" ht="42" customHeight="1" x14ac:dyDescent="0.25">
      <c r="A98" s="686"/>
      <c r="B98" s="687"/>
      <c r="C98" s="695" t="s">
        <v>112</v>
      </c>
      <c r="D98" s="696">
        <v>1</v>
      </c>
      <c r="E98" s="690" t="s">
        <v>1574</v>
      </c>
      <c r="F98" s="697"/>
      <c r="G98" s="698" t="s">
        <v>5</v>
      </c>
      <c r="H98" s="698"/>
      <c r="I98" s="698"/>
      <c r="J98" s="698"/>
      <c r="K98" s="679">
        <v>87</v>
      </c>
      <c r="L98" s="692"/>
      <c r="M98" s="667"/>
      <c r="N98" s="693"/>
    </row>
    <row r="99" spans="1:14" s="220" customFormat="1" ht="42" customHeight="1" x14ac:dyDescent="0.25">
      <c r="A99" s="686"/>
      <c r="B99" s="687"/>
      <c r="C99" s="695" t="s">
        <v>113</v>
      </c>
      <c r="D99" s="696">
        <v>2</v>
      </c>
      <c r="E99" s="690" t="s">
        <v>2452</v>
      </c>
      <c r="F99" s="697"/>
      <c r="G99" s="698" t="s">
        <v>5</v>
      </c>
      <c r="H99" s="698"/>
      <c r="I99" s="698"/>
      <c r="J99" s="698"/>
      <c r="K99" s="679">
        <v>88</v>
      </c>
      <c r="L99" s="692"/>
      <c r="M99" s="667"/>
      <c r="N99" s="693"/>
    </row>
    <row r="100" spans="1:14" s="220" customFormat="1" ht="42" customHeight="1" x14ac:dyDescent="0.25">
      <c r="A100" s="686"/>
      <c r="B100" s="687"/>
      <c r="C100" s="695" t="s">
        <v>114</v>
      </c>
      <c r="D100" s="696">
        <v>2</v>
      </c>
      <c r="E100" s="690" t="s">
        <v>1215</v>
      </c>
      <c r="F100" s="697"/>
      <c r="G100" s="698" t="s">
        <v>5</v>
      </c>
      <c r="H100" s="698"/>
      <c r="I100" s="698"/>
      <c r="J100" s="698"/>
      <c r="K100" s="679">
        <v>89</v>
      </c>
      <c r="L100" s="692"/>
      <c r="M100" s="667"/>
      <c r="N100" s="693"/>
    </row>
    <row r="101" spans="1:14" s="220" customFormat="1" ht="42" customHeight="1" x14ac:dyDescent="0.25">
      <c r="A101" s="686"/>
      <c r="B101" s="687"/>
      <c r="C101" s="695" t="s">
        <v>115</v>
      </c>
      <c r="D101" s="696">
        <v>2</v>
      </c>
      <c r="E101" s="690" t="s">
        <v>2453</v>
      </c>
      <c r="F101" s="697"/>
      <c r="G101" s="698" t="s">
        <v>5</v>
      </c>
      <c r="H101" s="698"/>
      <c r="I101" s="698"/>
      <c r="J101" s="698"/>
      <c r="K101" s="679">
        <v>90</v>
      </c>
      <c r="L101" s="692"/>
      <c r="M101" s="667"/>
      <c r="N101" s="693"/>
    </row>
    <row r="102" spans="1:14" s="220" customFormat="1" ht="42" customHeight="1" x14ac:dyDescent="0.25">
      <c r="A102" s="686"/>
      <c r="B102" s="687"/>
      <c r="C102" s="695" t="s">
        <v>116</v>
      </c>
      <c r="D102" s="696">
        <v>2</v>
      </c>
      <c r="E102" s="690" t="s">
        <v>1216</v>
      </c>
      <c r="F102" s="697"/>
      <c r="G102" s="698" t="s">
        <v>5</v>
      </c>
      <c r="H102" s="698"/>
      <c r="I102" s="698"/>
      <c r="J102" s="698"/>
      <c r="K102" s="679">
        <v>91</v>
      </c>
      <c r="L102" s="692"/>
      <c r="M102" s="667"/>
      <c r="N102" s="693"/>
    </row>
    <row r="103" spans="1:14" s="220" customFormat="1" ht="42" customHeight="1" x14ac:dyDescent="0.25">
      <c r="A103" s="686"/>
      <c r="B103" s="687"/>
      <c r="C103" s="695" t="s">
        <v>117</v>
      </c>
      <c r="D103" s="696">
        <v>2</v>
      </c>
      <c r="E103" s="690" t="s">
        <v>2454</v>
      </c>
      <c r="F103" s="697"/>
      <c r="G103" s="698" t="s">
        <v>5</v>
      </c>
      <c r="H103" s="698"/>
      <c r="I103" s="698"/>
      <c r="J103" s="698"/>
      <c r="K103" s="679">
        <v>92</v>
      </c>
      <c r="L103" s="692"/>
      <c r="M103" s="667"/>
      <c r="N103" s="693"/>
    </row>
    <row r="104" spans="1:14" s="220" customFormat="1" ht="42" customHeight="1" x14ac:dyDescent="0.25">
      <c r="A104" s="686"/>
      <c r="B104" s="687"/>
      <c r="C104" s="695" t="s">
        <v>118</v>
      </c>
      <c r="D104" s="696">
        <v>3</v>
      </c>
      <c r="E104" s="690" t="s">
        <v>1648</v>
      </c>
      <c r="F104" s="697"/>
      <c r="G104" s="698" t="s">
        <v>3905</v>
      </c>
      <c r="H104" s="698"/>
      <c r="I104" s="698"/>
      <c r="J104" s="698"/>
      <c r="K104" s="679">
        <v>93</v>
      </c>
      <c r="L104" s="692"/>
      <c r="M104" s="667"/>
      <c r="N104" s="693"/>
    </row>
    <row r="105" spans="1:14" s="220" customFormat="1" ht="42" customHeight="1" x14ac:dyDescent="0.25">
      <c r="A105" s="686"/>
      <c r="B105" s="687"/>
      <c r="C105" s="695" t="s">
        <v>866</v>
      </c>
      <c r="D105" s="696">
        <v>3</v>
      </c>
      <c r="E105" s="690" t="s">
        <v>1217</v>
      </c>
      <c r="F105" s="697"/>
      <c r="G105" s="698" t="s">
        <v>5</v>
      </c>
      <c r="H105" s="698"/>
      <c r="I105" s="698"/>
      <c r="J105" s="698"/>
      <c r="K105" s="679">
        <v>94</v>
      </c>
      <c r="L105" s="692"/>
      <c r="M105" s="667"/>
      <c r="N105" s="693"/>
    </row>
    <row r="106" spans="1:14" s="220" customFormat="1" ht="42" customHeight="1" x14ac:dyDescent="0.25">
      <c r="A106" s="686"/>
      <c r="B106" s="687"/>
      <c r="C106" s="695" t="s">
        <v>119</v>
      </c>
      <c r="D106" s="696">
        <v>1</v>
      </c>
      <c r="E106" s="690" t="s">
        <v>1575</v>
      </c>
      <c r="F106" s="697"/>
      <c r="G106" s="698" t="s">
        <v>5</v>
      </c>
      <c r="H106" s="698"/>
      <c r="I106" s="698"/>
      <c r="J106" s="698"/>
      <c r="K106" s="679">
        <v>95</v>
      </c>
      <c r="L106" s="692"/>
      <c r="M106" s="667"/>
      <c r="N106" s="693"/>
    </row>
    <row r="107" spans="1:14" s="220" customFormat="1" ht="42" customHeight="1" x14ac:dyDescent="0.25">
      <c r="A107" s="686"/>
      <c r="B107" s="687"/>
      <c r="C107" s="695" t="s">
        <v>120</v>
      </c>
      <c r="D107" s="696">
        <v>1</v>
      </c>
      <c r="E107" s="690" t="s">
        <v>1576</v>
      </c>
      <c r="F107" s="697"/>
      <c r="G107" s="698" t="s">
        <v>5</v>
      </c>
      <c r="H107" s="698"/>
      <c r="I107" s="698"/>
      <c r="J107" s="698"/>
      <c r="K107" s="679">
        <v>96</v>
      </c>
      <c r="L107" s="692"/>
      <c r="M107" s="667"/>
      <c r="N107" s="693"/>
    </row>
    <row r="108" spans="1:14" s="220" customFormat="1" ht="42" customHeight="1" x14ac:dyDescent="0.25">
      <c r="A108" s="686"/>
      <c r="B108" s="687"/>
      <c r="C108" s="695" t="s">
        <v>121</v>
      </c>
      <c r="D108" s="696">
        <v>1</v>
      </c>
      <c r="E108" s="690" t="s">
        <v>1577</v>
      </c>
      <c r="F108" s="697"/>
      <c r="G108" s="698" t="s">
        <v>5</v>
      </c>
      <c r="H108" s="698"/>
      <c r="I108" s="698"/>
      <c r="J108" s="698"/>
      <c r="K108" s="679">
        <v>97</v>
      </c>
      <c r="L108" s="692"/>
      <c r="M108" s="667"/>
      <c r="N108" s="693"/>
    </row>
    <row r="109" spans="1:14" s="220" customFormat="1" ht="42" customHeight="1" x14ac:dyDescent="0.25">
      <c r="A109" s="686"/>
      <c r="B109" s="687"/>
      <c r="C109" s="695" t="s">
        <v>122</v>
      </c>
      <c r="D109" s="696">
        <v>2</v>
      </c>
      <c r="E109" s="690" t="s">
        <v>2808</v>
      </c>
      <c r="F109" s="697"/>
      <c r="G109" s="698" t="s">
        <v>5</v>
      </c>
      <c r="H109" s="698"/>
      <c r="I109" s="698"/>
      <c r="J109" s="698"/>
      <c r="K109" s="679">
        <v>98</v>
      </c>
      <c r="L109" s="692"/>
      <c r="M109" s="667"/>
      <c r="N109" s="693"/>
    </row>
    <row r="110" spans="1:14" s="220" customFormat="1" ht="42" customHeight="1" x14ac:dyDescent="0.25">
      <c r="A110" s="686"/>
      <c r="B110" s="687"/>
      <c r="C110" s="695" t="s">
        <v>123</v>
      </c>
      <c r="D110" s="696">
        <v>2</v>
      </c>
      <c r="E110" s="690" t="s">
        <v>1218</v>
      </c>
      <c r="F110" s="697"/>
      <c r="G110" s="698" t="s">
        <v>5</v>
      </c>
      <c r="H110" s="698"/>
      <c r="I110" s="698"/>
      <c r="J110" s="698"/>
      <c r="K110" s="679">
        <v>99</v>
      </c>
      <c r="L110" s="692"/>
      <c r="M110" s="667"/>
      <c r="N110" s="693"/>
    </row>
    <row r="111" spans="1:14" s="220" customFormat="1" ht="42" customHeight="1" x14ac:dyDescent="0.25">
      <c r="A111" s="686"/>
      <c r="B111" s="687"/>
      <c r="C111" s="695" t="s">
        <v>124</v>
      </c>
      <c r="D111" s="696">
        <v>2</v>
      </c>
      <c r="E111" s="690" t="s">
        <v>2809</v>
      </c>
      <c r="F111" s="697"/>
      <c r="G111" s="698" t="s">
        <v>5</v>
      </c>
      <c r="H111" s="698"/>
      <c r="I111" s="698"/>
      <c r="J111" s="698"/>
      <c r="K111" s="679">
        <v>100</v>
      </c>
      <c r="L111" s="692"/>
      <c r="M111" s="667"/>
      <c r="N111" s="693"/>
    </row>
    <row r="112" spans="1:14" s="220" customFormat="1" ht="42" customHeight="1" x14ac:dyDescent="0.25">
      <c r="A112" s="686"/>
      <c r="B112" s="687"/>
      <c r="C112" s="695" t="s">
        <v>125</v>
      </c>
      <c r="D112" s="696">
        <v>2</v>
      </c>
      <c r="E112" s="690" t="s">
        <v>1219</v>
      </c>
      <c r="F112" s="697"/>
      <c r="G112" s="698" t="s">
        <v>5</v>
      </c>
      <c r="H112" s="698"/>
      <c r="I112" s="698"/>
      <c r="J112" s="698"/>
      <c r="K112" s="679">
        <v>101</v>
      </c>
      <c r="L112" s="692"/>
      <c r="M112" s="667"/>
      <c r="N112" s="693"/>
    </row>
    <row r="113" spans="1:14" s="220" customFormat="1" ht="42" customHeight="1" x14ac:dyDescent="0.25">
      <c r="A113" s="686"/>
      <c r="B113" s="687"/>
      <c r="C113" s="695" t="s">
        <v>867</v>
      </c>
      <c r="D113" s="696">
        <v>2</v>
      </c>
      <c r="E113" s="690" t="s">
        <v>1220</v>
      </c>
      <c r="F113" s="697"/>
      <c r="G113" s="698" t="s">
        <v>5</v>
      </c>
      <c r="H113" s="698"/>
      <c r="I113" s="698"/>
      <c r="J113" s="698"/>
      <c r="K113" s="679">
        <v>102</v>
      </c>
      <c r="L113" s="692"/>
      <c r="M113" s="667"/>
      <c r="N113" s="693"/>
    </row>
    <row r="114" spans="1:14" s="220" customFormat="1" ht="42" customHeight="1" x14ac:dyDescent="0.25">
      <c r="A114" s="686"/>
      <c r="B114" s="687"/>
      <c r="C114" s="695" t="s">
        <v>868</v>
      </c>
      <c r="D114" s="696">
        <v>3</v>
      </c>
      <c r="E114" s="690" t="s">
        <v>1221</v>
      </c>
      <c r="F114" s="697"/>
      <c r="G114" s="698" t="s">
        <v>5</v>
      </c>
      <c r="H114" s="698"/>
      <c r="I114" s="698"/>
      <c r="J114" s="698"/>
      <c r="K114" s="679">
        <v>103</v>
      </c>
      <c r="L114" s="692"/>
      <c r="M114" s="667"/>
      <c r="N114" s="693"/>
    </row>
    <row r="115" spans="1:14" s="220" customFormat="1" ht="42" customHeight="1" x14ac:dyDescent="0.25">
      <c r="A115" s="686"/>
      <c r="B115" s="687"/>
      <c r="C115" s="695" t="s">
        <v>2262</v>
      </c>
      <c r="D115" s="696">
        <v>3</v>
      </c>
      <c r="E115" s="690" t="s">
        <v>1222</v>
      </c>
      <c r="F115" s="697"/>
      <c r="G115" s="698" t="s">
        <v>5</v>
      </c>
      <c r="H115" s="698"/>
      <c r="I115" s="698"/>
      <c r="J115" s="698"/>
      <c r="K115" s="679">
        <v>104</v>
      </c>
      <c r="L115" s="692"/>
      <c r="M115" s="667"/>
      <c r="N115" s="693"/>
    </row>
    <row r="116" spans="1:14" s="220" customFormat="1" ht="42" customHeight="1" x14ac:dyDescent="0.25">
      <c r="A116" s="686"/>
      <c r="B116" s="687"/>
      <c r="C116" s="695" t="s">
        <v>869</v>
      </c>
      <c r="D116" s="696">
        <v>2</v>
      </c>
      <c r="E116" s="690" t="s">
        <v>1223</v>
      </c>
      <c r="F116" s="697"/>
      <c r="G116" s="698" t="s">
        <v>5</v>
      </c>
      <c r="H116" s="698"/>
      <c r="I116" s="698"/>
      <c r="J116" s="698"/>
      <c r="K116" s="679">
        <v>105</v>
      </c>
      <c r="L116" s="692"/>
      <c r="M116" s="667"/>
      <c r="N116" s="693"/>
    </row>
    <row r="117" spans="1:14" s="220" customFormat="1" ht="42" customHeight="1" x14ac:dyDescent="0.25">
      <c r="A117" s="686"/>
      <c r="B117" s="687"/>
      <c r="C117" s="695" t="s">
        <v>870</v>
      </c>
      <c r="D117" s="696">
        <v>2</v>
      </c>
      <c r="E117" s="690" t="s">
        <v>1224</v>
      </c>
      <c r="F117" s="697"/>
      <c r="G117" s="698" t="s">
        <v>5</v>
      </c>
      <c r="H117" s="698"/>
      <c r="I117" s="698"/>
      <c r="J117" s="698"/>
      <c r="K117" s="679">
        <v>106</v>
      </c>
      <c r="L117" s="692"/>
      <c r="M117" s="667"/>
      <c r="N117" s="693"/>
    </row>
    <row r="118" spans="1:14" s="220" customFormat="1" ht="42" customHeight="1" x14ac:dyDescent="0.25">
      <c r="A118" s="686"/>
      <c r="B118" s="687"/>
      <c r="C118" s="695" t="s">
        <v>871</v>
      </c>
      <c r="D118" s="696">
        <v>3</v>
      </c>
      <c r="E118" s="690" t="s">
        <v>1649</v>
      </c>
      <c r="F118" s="697"/>
      <c r="G118" s="698" t="s">
        <v>3906</v>
      </c>
      <c r="H118" s="698"/>
      <c r="I118" s="698"/>
      <c r="J118" s="698"/>
      <c r="K118" s="679">
        <v>107</v>
      </c>
      <c r="L118" s="692"/>
      <c r="M118" s="667"/>
      <c r="N118" s="693"/>
    </row>
    <row r="119" spans="1:14" s="220" customFormat="1" ht="42" customHeight="1" x14ac:dyDescent="0.25">
      <c r="A119" s="686"/>
      <c r="B119" s="687"/>
      <c r="C119" s="695" t="s">
        <v>872</v>
      </c>
      <c r="D119" s="696">
        <v>3</v>
      </c>
      <c r="E119" s="690" t="s">
        <v>1226</v>
      </c>
      <c r="F119" s="697"/>
      <c r="G119" s="698" t="s">
        <v>5</v>
      </c>
      <c r="H119" s="698"/>
      <c r="I119" s="698"/>
      <c r="J119" s="698"/>
      <c r="K119" s="679">
        <v>108</v>
      </c>
      <c r="L119" s="692"/>
      <c r="M119" s="667"/>
      <c r="N119" s="693"/>
    </row>
    <row r="120" spans="1:14" s="220" customFormat="1" ht="42" customHeight="1" x14ac:dyDescent="0.25">
      <c r="A120" s="686"/>
      <c r="B120" s="687"/>
      <c r="C120" s="695" t="s">
        <v>873</v>
      </c>
      <c r="D120" s="696">
        <v>3</v>
      </c>
      <c r="E120" s="690" t="s">
        <v>1225</v>
      </c>
      <c r="F120" s="697"/>
      <c r="G120" s="698" t="s">
        <v>5</v>
      </c>
      <c r="H120" s="698"/>
      <c r="I120" s="698"/>
      <c r="J120" s="698"/>
      <c r="K120" s="679">
        <v>109</v>
      </c>
      <c r="L120" s="692"/>
      <c r="M120" s="667"/>
      <c r="N120" s="693"/>
    </row>
    <row r="121" spans="1:14" s="220" customFormat="1" ht="42" customHeight="1" x14ac:dyDescent="0.25">
      <c r="A121" s="686"/>
      <c r="B121" s="687"/>
      <c r="C121" s="695" t="s">
        <v>874</v>
      </c>
      <c r="D121" s="696">
        <v>3</v>
      </c>
      <c r="E121" s="690" t="s">
        <v>1227</v>
      </c>
      <c r="F121" s="697"/>
      <c r="G121" s="698" t="s">
        <v>5</v>
      </c>
      <c r="H121" s="698"/>
      <c r="I121" s="698"/>
      <c r="J121" s="698"/>
      <c r="K121" s="679">
        <v>110</v>
      </c>
      <c r="L121" s="692"/>
      <c r="M121" s="667"/>
      <c r="N121" s="693"/>
    </row>
    <row r="122" spans="1:14" s="220" customFormat="1" ht="42" customHeight="1" x14ac:dyDescent="0.25">
      <c r="A122" s="686"/>
      <c r="B122" s="687"/>
      <c r="C122" s="695" t="s">
        <v>243</v>
      </c>
      <c r="D122" s="696">
        <v>1</v>
      </c>
      <c r="E122" s="690" t="s">
        <v>1678</v>
      </c>
      <c r="F122" s="697"/>
      <c r="G122" s="698" t="s">
        <v>3907</v>
      </c>
      <c r="H122" s="698"/>
      <c r="I122" s="698"/>
      <c r="J122" s="698"/>
      <c r="K122" s="679">
        <v>111</v>
      </c>
      <c r="L122" s="692"/>
      <c r="M122" s="667"/>
      <c r="N122" s="693"/>
    </row>
    <row r="123" spans="1:14" s="220" customFormat="1" ht="42" customHeight="1" x14ac:dyDescent="0.25">
      <c r="A123" s="686"/>
      <c r="B123" s="687"/>
      <c r="C123" s="695" t="s">
        <v>244</v>
      </c>
      <c r="D123" s="696">
        <v>2</v>
      </c>
      <c r="E123" s="690" t="s">
        <v>1679</v>
      </c>
      <c r="F123" s="697"/>
      <c r="G123" s="698" t="s">
        <v>3908</v>
      </c>
      <c r="H123" s="698"/>
      <c r="I123" s="698"/>
      <c r="J123" s="698"/>
      <c r="K123" s="679">
        <v>112</v>
      </c>
      <c r="L123" s="692"/>
      <c r="M123" s="667"/>
      <c r="N123" s="693"/>
    </row>
    <row r="124" spans="1:14" s="220" customFormat="1" ht="42" customHeight="1" x14ac:dyDescent="0.25">
      <c r="A124" s="686"/>
      <c r="B124" s="687"/>
      <c r="C124" s="695" t="s">
        <v>245</v>
      </c>
      <c r="D124" s="696">
        <v>2</v>
      </c>
      <c r="E124" s="690" t="s">
        <v>1356</v>
      </c>
      <c r="F124" s="697"/>
      <c r="G124" s="698" t="s">
        <v>5</v>
      </c>
      <c r="H124" s="698"/>
      <c r="I124" s="698"/>
      <c r="J124" s="698"/>
      <c r="K124" s="679">
        <v>113</v>
      </c>
      <c r="L124" s="692"/>
      <c r="M124" s="667"/>
      <c r="N124" s="693"/>
    </row>
    <row r="125" spans="1:14" s="220" customFormat="1" ht="42" customHeight="1" x14ac:dyDescent="0.25">
      <c r="A125" s="686"/>
      <c r="B125" s="687"/>
      <c r="C125" s="695" t="s">
        <v>246</v>
      </c>
      <c r="D125" s="696">
        <v>2</v>
      </c>
      <c r="E125" s="690" t="s">
        <v>1680</v>
      </c>
      <c r="F125" s="697"/>
      <c r="G125" s="698" t="s">
        <v>5</v>
      </c>
      <c r="H125" s="698"/>
      <c r="I125" s="698"/>
      <c r="J125" s="698"/>
      <c r="K125" s="679">
        <v>114</v>
      </c>
      <c r="L125" s="692"/>
      <c r="M125" s="667"/>
      <c r="N125" s="693"/>
    </row>
    <row r="126" spans="1:14" s="220" customFormat="1" ht="42" customHeight="1" x14ac:dyDescent="0.25">
      <c r="A126" s="686"/>
      <c r="B126" s="687"/>
      <c r="C126" s="695" t="s">
        <v>247</v>
      </c>
      <c r="D126" s="696">
        <v>2</v>
      </c>
      <c r="E126" s="690" t="s">
        <v>2816</v>
      </c>
      <c r="F126" s="697"/>
      <c r="G126" s="698" t="s">
        <v>3909</v>
      </c>
      <c r="H126" s="698"/>
      <c r="I126" s="698"/>
      <c r="J126" s="698"/>
      <c r="K126" s="679">
        <v>115</v>
      </c>
      <c r="L126" s="692"/>
      <c r="M126" s="667"/>
      <c r="N126" s="693"/>
    </row>
    <row r="127" spans="1:14" s="220" customFormat="1" ht="42" customHeight="1" x14ac:dyDescent="0.25">
      <c r="A127" s="686"/>
      <c r="B127" s="687"/>
      <c r="C127" s="695" t="s">
        <v>248</v>
      </c>
      <c r="D127" s="696">
        <v>2</v>
      </c>
      <c r="E127" s="690" t="s">
        <v>1260</v>
      </c>
      <c r="F127" s="697"/>
      <c r="G127" s="698" t="s">
        <v>3910</v>
      </c>
      <c r="H127" s="698"/>
      <c r="I127" s="698"/>
      <c r="J127" s="698"/>
      <c r="K127" s="679">
        <v>116</v>
      </c>
      <c r="L127" s="692"/>
      <c r="M127" s="667"/>
      <c r="N127" s="693"/>
    </row>
    <row r="128" spans="1:14" s="220" customFormat="1" ht="42" customHeight="1" x14ac:dyDescent="0.25">
      <c r="A128" s="686"/>
      <c r="B128" s="687"/>
      <c r="C128" s="695" t="s">
        <v>249</v>
      </c>
      <c r="D128" s="696">
        <v>2</v>
      </c>
      <c r="E128" s="690" t="s">
        <v>1261</v>
      </c>
      <c r="F128" s="697"/>
      <c r="G128" s="698" t="s">
        <v>5</v>
      </c>
      <c r="H128" s="698"/>
      <c r="I128" s="698"/>
      <c r="J128" s="698"/>
      <c r="K128" s="679">
        <v>117</v>
      </c>
      <c r="L128" s="692"/>
      <c r="M128" s="667"/>
      <c r="N128" s="693"/>
    </row>
    <row r="129" spans="1:14" s="220" customFormat="1" ht="42" customHeight="1" x14ac:dyDescent="0.25">
      <c r="A129" s="686"/>
      <c r="B129" s="687"/>
      <c r="C129" s="695" t="s">
        <v>250</v>
      </c>
      <c r="D129" s="696">
        <v>3</v>
      </c>
      <c r="E129" s="690" t="s">
        <v>1681</v>
      </c>
      <c r="F129" s="697"/>
      <c r="G129" s="698" t="s">
        <v>5</v>
      </c>
      <c r="H129" s="698"/>
      <c r="I129" s="698"/>
      <c r="J129" s="698"/>
      <c r="K129" s="679">
        <v>118</v>
      </c>
      <c r="L129" s="692"/>
      <c r="M129" s="667"/>
      <c r="N129" s="693"/>
    </row>
    <row r="130" spans="1:14" s="220" customFormat="1" ht="42" customHeight="1" x14ac:dyDescent="0.25">
      <c r="A130" s="686"/>
      <c r="B130" s="687"/>
      <c r="C130" s="695" t="s">
        <v>251</v>
      </c>
      <c r="D130" s="696">
        <v>3</v>
      </c>
      <c r="E130" s="690" t="s">
        <v>1262</v>
      </c>
      <c r="F130" s="697"/>
      <c r="G130" s="698" t="s">
        <v>5</v>
      </c>
      <c r="H130" s="698"/>
      <c r="I130" s="698"/>
      <c r="J130" s="698"/>
      <c r="K130" s="679">
        <v>119</v>
      </c>
      <c r="L130" s="692"/>
      <c r="M130" s="667"/>
      <c r="N130" s="693"/>
    </row>
    <row r="131" spans="1:14" s="220" customFormat="1" ht="42" customHeight="1" x14ac:dyDescent="0.25">
      <c r="A131" s="686"/>
      <c r="B131" s="687"/>
      <c r="C131" s="695" t="s">
        <v>894</v>
      </c>
      <c r="D131" s="696">
        <v>3</v>
      </c>
      <c r="E131" s="690" t="s">
        <v>2817</v>
      </c>
      <c r="F131" s="697"/>
      <c r="G131" s="698" t="s">
        <v>5</v>
      </c>
      <c r="H131" s="698"/>
      <c r="I131" s="698"/>
      <c r="J131" s="698"/>
      <c r="K131" s="679">
        <v>120</v>
      </c>
      <c r="L131" s="692"/>
      <c r="M131" s="667"/>
      <c r="N131" s="693"/>
    </row>
    <row r="132" spans="1:14" s="220" customFormat="1" ht="42" customHeight="1" x14ac:dyDescent="0.25">
      <c r="A132" s="686"/>
      <c r="B132" s="687"/>
      <c r="C132" s="695" t="s">
        <v>2263</v>
      </c>
      <c r="D132" s="696">
        <v>3</v>
      </c>
      <c r="E132" s="690" t="s">
        <v>2818</v>
      </c>
      <c r="F132" s="697"/>
      <c r="G132" s="698" t="s">
        <v>5</v>
      </c>
      <c r="H132" s="698"/>
      <c r="I132" s="698"/>
      <c r="J132" s="698"/>
      <c r="K132" s="679">
        <v>121</v>
      </c>
      <c r="L132" s="692"/>
      <c r="M132" s="667"/>
      <c r="N132" s="693"/>
    </row>
    <row r="133" spans="1:14" s="220" customFormat="1" ht="42" customHeight="1" x14ac:dyDescent="0.25">
      <c r="A133" s="686"/>
      <c r="B133" s="687"/>
      <c r="C133" s="695" t="s">
        <v>252</v>
      </c>
      <c r="D133" s="696">
        <v>1</v>
      </c>
      <c r="E133" s="690" t="s">
        <v>2819</v>
      </c>
      <c r="F133" s="697"/>
      <c r="G133" s="698" t="s">
        <v>5</v>
      </c>
      <c r="H133" s="698"/>
      <c r="I133" s="698"/>
      <c r="J133" s="698"/>
      <c r="K133" s="679">
        <v>122</v>
      </c>
      <c r="L133" s="692"/>
      <c r="M133" s="667"/>
      <c r="N133" s="693"/>
    </row>
    <row r="134" spans="1:14" s="220" customFormat="1" ht="42" customHeight="1" x14ac:dyDescent="0.25">
      <c r="A134" s="686"/>
      <c r="B134" s="687"/>
      <c r="C134" s="695" t="s">
        <v>253</v>
      </c>
      <c r="D134" s="696">
        <v>1</v>
      </c>
      <c r="E134" s="690" t="s">
        <v>1578</v>
      </c>
      <c r="F134" s="697"/>
      <c r="G134" s="698" t="s">
        <v>5</v>
      </c>
      <c r="H134" s="698"/>
      <c r="I134" s="698"/>
      <c r="J134" s="698"/>
      <c r="K134" s="679">
        <v>123</v>
      </c>
      <c r="L134" s="692"/>
      <c r="M134" s="667"/>
      <c r="N134" s="693"/>
    </row>
    <row r="135" spans="1:14" s="220" customFormat="1" ht="42" customHeight="1" x14ac:dyDescent="0.25">
      <c r="A135" s="686"/>
      <c r="B135" s="687"/>
      <c r="C135" s="695" t="s">
        <v>254</v>
      </c>
      <c r="D135" s="696">
        <v>2</v>
      </c>
      <c r="E135" s="690" t="s">
        <v>1650</v>
      </c>
      <c r="F135" s="697"/>
      <c r="G135" s="698" t="s">
        <v>3911</v>
      </c>
      <c r="H135" s="698"/>
      <c r="I135" s="698"/>
      <c r="J135" s="698"/>
      <c r="K135" s="679">
        <v>124</v>
      </c>
      <c r="L135" s="692"/>
      <c r="M135" s="667"/>
      <c r="N135" s="693"/>
    </row>
    <row r="136" spans="1:14" s="220" customFormat="1" ht="42" customHeight="1" x14ac:dyDescent="0.25">
      <c r="A136" s="686"/>
      <c r="B136" s="687"/>
      <c r="C136" s="695" t="s">
        <v>895</v>
      </c>
      <c r="D136" s="696">
        <v>2</v>
      </c>
      <c r="E136" s="690" t="s">
        <v>2820</v>
      </c>
      <c r="F136" s="697"/>
      <c r="G136" s="698" t="s">
        <v>3912</v>
      </c>
      <c r="H136" s="698"/>
      <c r="I136" s="698"/>
      <c r="J136" s="698"/>
      <c r="K136" s="679">
        <v>125</v>
      </c>
      <c r="L136" s="692"/>
      <c r="M136" s="667"/>
      <c r="N136" s="693"/>
    </row>
    <row r="137" spans="1:14" s="220" customFormat="1" ht="42" customHeight="1" x14ac:dyDescent="0.25">
      <c r="A137" s="686"/>
      <c r="B137" s="687"/>
      <c r="C137" s="695" t="s">
        <v>896</v>
      </c>
      <c r="D137" s="696">
        <v>2</v>
      </c>
      <c r="E137" s="690" t="s">
        <v>1263</v>
      </c>
      <c r="F137" s="697"/>
      <c r="G137" s="698" t="s">
        <v>5</v>
      </c>
      <c r="H137" s="698"/>
      <c r="I137" s="698"/>
      <c r="J137" s="698"/>
      <c r="K137" s="679">
        <v>126</v>
      </c>
      <c r="L137" s="692"/>
      <c r="M137" s="667"/>
      <c r="N137" s="693"/>
    </row>
    <row r="138" spans="1:14" s="220" customFormat="1" ht="42" customHeight="1" x14ac:dyDescent="0.25">
      <c r="A138" s="686"/>
      <c r="B138" s="687"/>
      <c r="C138" s="695" t="s">
        <v>897</v>
      </c>
      <c r="D138" s="696">
        <v>2</v>
      </c>
      <c r="E138" s="690" t="s">
        <v>2821</v>
      </c>
      <c r="F138" s="697"/>
      <c r="G138" s="698" t="s">
        <v>5</v>
      </c>
      <c r="H138" s="698"/>
      <c r="I138" s="698"/>
      <c r="J138" s="698"/>
      <c r="K138" s="679">
        <v>127</v>
      </c>
      <c r="L138" s="692"/>
      <c r="M138" s="667"/>
      <c r="N138" s="693"/>
    </row>
    <row r="139" spans="1:14" s="220" customFormat="1" ht="42" customHeight="1" x14ac:dyDescent="0.25">
      <c r="A139" s="686"/>
      <c r="B139" s="687"/>
      <c r="C139" s="695" t="s">
        <v>898</v>
      </c>
      <c r="D139" s="696">
        <v>2</v>
      </c>
      <c r="E139" s="690" t="s">
        <v>1651</v>
      </c>
      <c r="F139" s="697"/>
      <c r="G139" s="698" t="s">
        <v>3913</v>
      </c>
      <c r="H139" s="698"/>
      <c r="I139" s="698"/>
      <c r="J139" s="698"/>
      <c r="K139" s="679">
        <v>128</v>
      </c>
      <c r="L139" s="692"/>
      <c r="M139" s="667"/>
      <c r="N139" s="693"/>
    </row>
    <row r="140" spans="1:14" s="220" customFormat="1" ht="42" customHeight="1" x14ac:dyDescent="0.25">
      <c r="A140" s="686"/>
      <c r="B140" s="687"/>
      <c r="C140" s="695" t="s">
        <v>899</v>
      </c>
      <c r="D140" s="696">
        <v>3</v>
      </c>
      <c r="E140" s="690" t="s">
        <v>1264</v>
      </c>
      <c r="F140" s="697"/>
      <c r="G140" s="698" t="s">
        <v>5</v>
      </c>
      <c r="H140" s="698"/>
      <c r="I140" s="698"/>
      <c r="J140" s="698"/>
      <c r="K140" s="679">
        <v>129</v>
      </c>
      <c r="L140" s="692"/>
      <c r="M140" s="667"/>
      <c r="N140" s="693"/>
    </row>
    <row r="141" spans="1:14" s="220" customFormat="1" ht="42" customHeight="1" x14ac:dyDescent="0.25">
      <c r="A141" s="686"/>
      <c r="B141" s="687"/>
      <c r="C141" s="695" t="s">
        <v>900</v>
      </c>
      <c r="D141" s="696">
        <v>3</v>
      </c>
      <c r="E141" s="690" t="s">
        <v>2822</v>
      </c>
      <c r="F141" s="697"/>
      <c r="G141" s="698" t="s">
        <v>5</v>
      </c>
      <c r="H141" s="698"/>
      <c r="I141" s="698"/>
      <c r="J141" s="698"/>
      <c r="K141" s="679">
        <v>130</v>
      </c>
      <c r="L141" s="692"/>
      <c r="M141" s="667"/>
      <c r="N141" s="693"/>
    </row>
    <row r="142" spans="1:14" s="220" customFormat="1" ht="42" customHeight="1" x14ac:dyDescent="0.25">
      <c r="A142" s="686"/>
      <c r="B142" s="687"/>
      <c r="C142" s="695" t="s">
        <v>901</v>
      </c>
      <c r="D142" s="696">
        <v>3</v>
      </c>
      <c r="E142" s="690" t="s">
        <v>2823</v>
      </c>
      <c r="F142" s="697"/>
      <c r="G142" s="698" t="s">
        <v>5</v>
      </c>
      <c r="H142" s="698"/>
      <c r="I142" s="698"/>
      <c r="J142" s="698"/>
      <c r="K142" s="679">
        <v>131</v>
      </c>
      <c r="L142" s="692"/>
      <c r="M142" s="667"/>
      <c r="N142" s="693"/>
    </row>
    <row r="143" spans="1:14" s="220" customFormat="1" ht="42" customHeight="1" x14ac:dyDescent="0.25">
      <c r="A143" s="686"/>
      <c r="B143" s="687"/>
      <c r="C143" s="695" t="s">
        <v>902</v>
      </c>
      <c r="D143" s="696">
        <v>3</v>
      </c>
      <c r="E143" s="690" t="s">
        <v>1375</v>
      </c>
      <c r="F143" s="697"/>
      <c r="G143" s="698" t="s">
        <v>5</v>
      </c>
      <c r="H143" s="698"/>
      <c r="I143" s="698"/>
      <c r="J143" s="698"/>
      <c r="K143" s="679">
        <v>132</v>
      </c>
      <c r="L143" s="692"/>
      <c r="M143" s="667"/>
      <c r="N143" s="693"/>
    </row>
    <row r="144" spans="1:14" s="220" customFormat="1" ht="42" customHeight="1" x14ac:dyDescent="0.25">
      <c r="A144" s="686"/>
      <c r="B144" s="687"/>
      <c r="C144" s="695" t="s">
        <v>903</v>
      </c>
      <c r="D144" s="696">
        <v>3</v>
      </c>
      <c r="E144" s="690" t="s">
        <v>1265</v>
      </c>
      <c r="F144" s="697"/>
      <c r="G144" s="698" t="s">
        <v>5</v>
      </c>
      <c r="H144" s="698"/>
      <c r="I144" s="698"/>
      <c r="J144" s="698"/>
      <c r="K144" s="679">
        <v>133</v>
      </c>
      <c r="L144" s="692"/>
      <c r="M144" s="667"/>
      <c r="N144" s="693"/>
    </row>
    <row r="145" spans="1:14" s="220" customFormat="1" ht="42" customHeight="1" x14ac:dyDescent="0.25">
      <c r="A145" s="686"/>
      <c r="B145" s="687"/>
      <c r="C145" s="695" t="s">
        <v>255</v>
      </c>
      <c r="D145" s="696">
        <v>1</v>
      </c>
      <c r="E145" s="690" t="s">
        <v>2824</v>
      </c>
      <c r="F145" s="697"/>
      <c r="G145" s="698" t="s">
        <v>5</v>
      </c>
      <c r="H145" s="698"/>
      <c r="I145" s="698"/>
      <c r="J145" s="698"/>
      <c r="K145" s="679">
        <v>134</v>
      </c>
      <c r="L145" s="692"/>
      <c r="M145" s="667"/>
      <c r="N145" s="693"/>
    </row>
    <row r="146" spans="1:14" s="220" customFormat="1" ht="42" customHeight="1" x14ac:dyDescent="0.25">
      <c r="A146" s="686"/>
      <c r="B146" s="687"/>
      <c r="C146" s="695" t="s">
        <v>256</v>
      </c>
      <c r="D146" s="696">
        <v>1</v>
      </c>
      <c r="E146" s="690" t="s">
        <v>3061</v>
      </c>
      <c r="F146" s="697"/>
      <c r="G146" s="698" t="s">
        <v>5</v>
      </c>
      <c r="H146" s="698"/>
      <c r="I146" s="698"/>
      <c r="J146" s="698"/>
      <c r="K146" s="679">
        <v>135</v>
      </c>
      <c r="L146" s="692"/>
      <c r="M146" s="667"/>
      <c r="N146" s="693"/>
    </row>
    <row r="147" spans="1:14" s="220" customFormat="1" ht="42" customHeight="1" x14ac:dyDescent="0.25">
      <c r="A147" s="686"/>
      <c r="B147" s="687"/>
      <c r="C147" s="695" t="s">
        <v>257</v>
      </c>
      <c r="D147" s="696">
        <v>2</v>
      </c>
      <c r="E147" s="690" t="s">
        <v>1266</v>
      </c>
      <c r="F147" s="697"/>
      <c r="G147" s="698" t="s">
        <v>5</v>
      </c>
      <c r="H147" s="698"/>
      <c r="I147" s="698"/>
      <c r="J147" s="698"/>
      <c r="K147" s="679">
        <v>136</v>
      </c>
      <c r="L147" s="692"/>
      <c r="M147" s="667"/>
      <c r="N147" s="693"/>
    </row>
    <row r="148" spans="1:14" s="220" customFormat="1" ht="42" customHeight="1" x14ac:dyDescent="0.25">
      <c r="A148" s="686"/>
      <c r="B148" s="687"/>
      <c r="C148" s="695" t="s">
        <v>258</v>
      </c>
      <c r="D148" s="696">
        <v>2</v>
      </c>
      <c r="E148" s="690" t="s">
        <v>1267</v>
      </c>
      <c r="F148" s="697"/>
      <c r="G148" s="698" t="s">
        <v>5</v>
      </c>
      <c r="H148" s="698"/>
      <c r="I148" s="698"/>
      <c r="J148" s="698"/>
      <c r="K148" s="679">
        <v>137</v>
      </c>
      <c r="L148" s="692"/>
      <c r="M148" s="667"/>
      <c r="N148" s="693"/>
    </row>
    <row r="149" spans="1:14" s="220" customFormat="1" ht="42" customHeight="1" x14ac:dyDescent="0.25">
      <c r="A149" s="686"/>
      <c r="B149" s="687"/>
      <c r="C149" s="695" t="s">
        <v>904</v>
      </c>
      <c r="D149" s="696">
        <v>2</v>
      </c>
      <c r="E149" s="690" t="s">
        <v>2825</v>
      </c>
      <c r="F149" s="697"/>
      <c r="G149" s="698" t="s">
        <v>5</v>
      </c>
      <c r="H149" s="698"/>
      <c r="I149" s="698"/>
      <c r="J149" s="698"/>
      <c r="K149" s="679">
        <v>138</v>
      </c>
      <c r="L149" s="692"/>
      <c r="M149" s="667"/>
      <c r="N149" s="693"/>
    </row>
    <row r="150" spans="1:14" s="220" customFormat="1" ht="42" customHeight="1" x14ac:dyDescent="0.25">
      <c r="A150" s="686"/>
      <c r="B150" s="687"/>
      <c r="C150" s="695" t="s">
        <v>905</v>
      </c>
      <c r="D150" s="696">
        <v>2</v>
      </c>
      <c r="E150" s="690" t="s">
        <v>1268</v>
      </c>
      <c r="F150" s="697"/>
      <c r="G150" s="698" t="s">
        <v>3914</v>
      </c>
      <c r="H150" s="698"/>
      <c r="I150" s="698"/>
      <c r="J150" s="698"/>
      <c r="K150" s="679">
        <v>139</v>
      </c>
      <c r="L150" s="692"/>
      <c r="M150" s="667"/>
      <c r="N150" s="693"/>
    </row>
    <row r="151" spans="1:14" s="220" customFormat="1" ht="42" customHeight="1" x14ac:dyDescent="0.25">
      <c r="A151" s="686"/>
      <c r="B151" s="687"/>
      <c r="C151" s="695" t="s">
        <v>906</v>
      </c>
      <c r="D151" s="696">
        <v>2</v>
      </c>
      <c r="E151" s="690" t="s">
        <v>1269</v>
      </c>
      <c r="F151" s="697"/>
      <c r="G151" s="698" t="s">
        <v>5</v>
      </c>
      <c r="H151" s="698"/>
      <c r="I151" s="698"/>
      <c r="J151" s="698"/>
      <c r="K151" s="679">
        <v>140</v>
      </c>
      <c r="L151" s="692"/>
      <c r="M151" s="667"/>
      <c r="N151" s="693"/>
    </row>
    <row r="152" spans="1:14" s="220" customFormat="1" ht="42" customHeight="1" x14ac:dyDescent="0.25">
      <c r="A152" s="686"/>
      <c r="B152" s="687"/>
      <c r="C152" s="695" t="s">
        <v>907</v>
      </c>
      <c r="D152" s="696">
        <v>2</v>
      </c>
      <c r="E152" s="690" t="s">
        <v>2826</v>
      </c>
      <c r="F152" s="697"/>
      <c r="G152" s="698" t="s">
        <v>3912</v>
      </c>
      <c r="H152" s="698"/>
      <c r="I152" s="698"/>
      <c r="J152" s="698"/>
      <c r="K152" s="679">
        <v>141</v>
      </c>
      <c r="L152" s="692"/>
      <c r="M152" s="667"/>
      <c r="N152" s="693"/>
    </row>
    <row r="153" spans="1:14" s="220" customFormat="1" ht="42" customHeight="1" x14ac:dyDescent="0.25">
      <c r="A153" s="686"/>
      <c r="B153" s="687"/>
      <c r="C153" s="695" t="s">
        <v>908</v>
      </c>
      <c r="D153" s="696">
        <v>2</v>
      </c>
      <c r="E153" s="690" t="s">
        <v>2827</v>
      </c>
      <c r="F153" s="697"/>
      <c r="G153" s="698" t="s">
        <v>5</v>
      </c>
      <c r="H153" s="698"/>
      <c r="I153" s="698"/>
      <c r="J153" s="698"/>
      <c r="K153" s="679">
        <v>142</v>
      </c>
      <c r="L153" s="692"/>
      <c r="M153" s="667"/>
      <c r="N153" s="693"/>
    </row>
    <row r="154" spans="1:14" s="220" customFormat="1" ht="42" customHeight="1" x14ac:dyDescent="0.25">
      <c r="A154" s="686"/>
      <c r="B154" s="687"/>
      <c r="C154" s="695" t="s">
        <v>909</v>
      </c>
      <c r="D154" s="696">
        <v>2</v>
      </c>
      <c r="E154" s="690" t="s">
        <v>2828</v>
      </c>
      <c r="F154" s="697"/>
      <c r="G154" s="698" t="s">
        <v>3915</v>
      </c>
      <c r="H154" s="698"/>
      <c r="I154" s="698"/>
      <c r="J154" s="698"/>
      <c r="K154" s="679">
        <v>143</v>
      </c>
      <c r="L154" s="692"/>
      <c r="M154" s="667"/>
      <c r="N154" s="693"/>
    </row>
    <row r="155" spans="1:14" s="220" customFormat="1" ht="42" customHeight="1" x14ac:dyDescent="0.25">
      <c r="A155" s="686"/>
      <c r="B155" s="687"/>
      <c r="C155" s="695" t="s">
        <v>2264</v>
      </c>
      <c r="D155" s="696">
        <v>2</v>
      </c>
      <c r="E155" s="690" t="s">
        <v>2829</v>
      </c>
      <c r="F155" s="697"/>
      <c r="G155" s="698" t="s">
        <v>5</v>
      </c>
      <c r="H155" s="698"/>
      <c r="I155" s="698"/>
      <c r="J155" s="698"/>
      <c r="K155" s="679">
        <v>144</v>
      </c>
      <c r="L155" s="692"/>
      <c r="M155" s="667"/>
      <c r="N155" s="693"/>
    </row>
    <row r="156" spans="1:14" s="220" customFormat="1" ht="42" customHeight="1" x14ac:dyDescent="0.25">
      <c r="A156" s="686"/>
      <c r="B156" s="687"/>
      <c r="C156" s="695" t="s">
        <v>2265</v>
      </c>
      <c r="D156" s="696">
        <v>3</v>
      </c>
      <c r="E156" s="690" t="s">
        <v>1652</v>
      </c>
      <c r="F156" s="697"/>
      <c r="G156" s="698" t="s">
        <v>5</v>
      </c>
      <c r="H156" s="698"/>
      <c r="I156" s="698"/>
      <c r="J156" s="698"/>
      <c r="K156" s="679">
        <v>145</v>
      </c>
      <c r="L156" s="692"/>
      <c r="M156" s="667"/>
      <c r="N156" s="693"/>
    </row>
    <row r="157" spans="1:14" s="220" customFormat="1" ht="42" customHeight="1" x14ac:dyDescent="0.25">
      <c r="A157" s="686"/>
      <c r="B157" s="687"/>
      <c r="C157" s="695" t="s">
        <v>2266</v>
      </c>
      <c r="D157" s="696">
        <v>3</v>
      </c>
      <c r="E157" s="690" t="s">
        <v>2830</v>
      </c>
      <c r="F157" s="697"/>
      <c r="G157" s="698" t="s">
        <v>5</v>
      </c>
      <c r="H157" s="698"/>
      <c r="I157" s="698"/>
      <c r="J157" s="698"/>
      <c r="K157" s="679">
        <v>146</v>
      </c>
      <c r="L157" s="692"/>
      <c r="M157" s="667"/>
      <c r="N157" s="693"/>
    </row>
    <row r="158" spans="1:14" s="220" customFormat="1" ht="42" customHeight="1" x14ac:dyDescent="0.25">
      <c r="A158" s="686"/>
      <c r="B158" s="687"/>
      <c r="C158" s="695" t="s">
        <v>259</v>
      </c>
      <c r="D158" s="696">
        <v>2</v>
      </c>
      <c r="E158" s="690" t="s">
        <v>2831</v>
      </c>
      <c r="F158" s="697"/>
      <c r="G158" s="698" t="s">
        <v>5</v>
      </c>
      <c r="H158" s="698"/>
      <c r="I158" s="698"/>
      <c r="J158" s="698"/>
      <c r="K158" s="679">
        <v>147</v>
      </c>
      <c r="L158" s="692"/>
      <c r="M158" s="667"/>
      <c r="N158" s="693"/>
    </row>
    <row r="159" spans="1:14" s="220" customFormat="1" ht="42" customHeight="1" x14ac:dyDescent="0.25">
      <c r="A159" s="686"/>
      <c r="B159" s="687"/>
      <c r="C159" s="695" t="s">
        <v>260</v>
      </c>
      <c r="D159" s="696">
        <v>2</v>
      </c>
      <c r="E159" s="690" t="s">
        <v>2832</v>
      </c>
      <c r="F159" s="697"/>
      <c r="G159" s="698" t="s">
        <v>5</v>
      </c>
      <c r="H159" s="698"/>
      <c r="I159" s="698"/>
      <c r="J159" s="698"/>
      <c r="K159" s="679">
        <v>148</v>
      </c>
      <c r="L159" s="692"/>
      <c r="M159" s="667"/>
      <c r="N159" s="693"/>
    </row>
    <row r="160" spans="1:14" s="220" customFormat="1" ht="42" customHeight="1" x14ac:dyDescent="0.25">
      <c r="A160" s="686"/>
      <c r="B160" s="687"/>
      <c r="C160" s="695" t="s">
        <v>261</v>
      </c>
      <c r="D160" s="696">
        <v>2</v>
      </c>
      <c r="E160" s="690" t="s">
        <v>2833</v>
      </c>
      <c r="F160" s="697"/>
      <c r="G160" s="698" t="s">
        <v>5</v>
      </c>
      <c r="H160" s="698"/>
      <c r="I160" s="698"/>
      <c r="J160" s="698"/>
      <c r="K160" s="679">
        <v>149</v>
      </c>
      <c r="L160" s="692"/>
      <c r="M160" s="667"/>
      <c r="N160" s="693"/>
    </row>
    <row r="161" spans="1:14" s="220" customFormat="1" ht="42" customHeight="1" x14ac:dyDescent="0.25">
      <c r="A161" s="686"/>
      <c r="B161" s="687"/>
      <c r="C161" s="695" t="s">
        <v>262</v>
      </c>
      <c r="D161" s="696">
        <v>3</v>
      </c>
      <c r="E161" s="690" t="s">
        <v>1270</v>
      </c>
      <c r="F161" s="697"/>
      <c r="G161" s="698" t="s">
        <v>5</v>
      </c>
      <c r="H161" s="698"/>
      <c r="I161" s="698"/>
      <c r="J161" s="698"/>
      <c r="K161" s="679">
        <v>150</v>
      </c>
      <c r="L161" s="692"/>
      <c r="M161" s="667"/>
      <c r="N161" s="693"/>
    </row>
    <row r="162" spans="1:14" s="220" customFormat="1" ht="42" customHeight="1" x14ac:dyDescent="0.25">
      <c r="A162" s="686"/>
      <c r="B162" s="687"/>
      <c r="C162" s="695" t="s">
        <v>263</v>
      </c>
      <c r="D162" s="696">
        <v>3</v>
      </c>
      <c r="E162" s="690" t="s">
        <v>1271</v>
      </c>
      <c r="F162" s="697"/>
      <c r="G162" s="698" t="s">
        <v>3916</v>
      </c>
      <c r="H162" s="698"/>
      <c r="I162" s="698"/>
      <c r="J162" s="698"/>
      <c r="K162" s="679">
        <v>151</v>
      </c>
      <c r="L162" s="692"/>
      <c r="M162" s="667"/>
      <c r="N162" s="693"/>
    </row>
    <row r="163" spans="1:14" s="220" customFormat="1" ht="42" customHeight="1" x14ac:dyDescent="0.25">
      <c r="A163" s="686"/>
      <c r="B163" s="687"/>
      <c r="C163" s="695" t="s">
        <v>264</v>
      </c>
      <c r="D163" s="696">
        <v>3</v>
      </c>
      <c r="E163" s="690" t="s">
        <v>1272</v>
      </c>
      <c r="F163" s="697"/>
      <c r="G163" s="698" t="s">
        <v>5</v>
      </c>
      <c r="H163" s="698"/>
      <c r="I163" s="698"/>
      <c r="J163" s="698"/>
      <c r="K163" s="679">
        <v>152</v>
      </c>
      <c r="L163" s="692"/>
      <c r="M163" s="667"/>
      <c r="N163" s="693"/>
    </row>
    <row r="164" spans="1:14" s="220" customFormat="1" ht="42" customHeight="1" x14ac:dyDescent="0.25">
      <c r="A164" s="686"/>
      <c r="B164" s="687"/>
      <c r="C164" s="695" t="s">
        <v>265</v>
      </c>
      <c r="D164" s="696">
        <v>3</v>
      </c>
      <c r="E164" s="690" t="s">
        <v>1273</v>
      </c>
      <c r="F164" s="697"/>
      <c r="G164" s="698" t="s">
        <v>5</v>
      </c>
      <c r="H164" s="698"/>
      <c r="I164" s="698"/>
      <c r="J164" s="698"/>
      <c r="K164" s="679">
        <v>153</v>
      </c>
      <c r="L164" s="692"/>
      <c r="M164" s="667"/>
      <c r="N164" s="693"/>
    </row>
    <row r="165" spans="1:14" s="220" customFormat="1" ht="42" customHeight="1" x14ac:dyDescent="0.25">
      <c r="A165" s="686"/>
      <c r="B165" s="687"/>
      <c r="C165" s="695" t="s">
        <v>266</v>
      </c>
      <c r="D165" s="696">
        <v>3</v>
      </c>
      <c r="E165" s="690" t="s">
        <v>1653</v>
      </c>
      <c r="F165" s="697"/>
      <c r="G165" s="698" t="s">
        <v>5</v>
      </c>
      <c r="H165" s="698"/>
      <c r="I165" s="698"/>
      <c r="J165" s="698"/>
      <c r="K165" s="679">
        <v>154</v>
      </c>
      <c r="L165" s="692"/>
      <c r="M165" s="667"/>
      <c r="N165" s="693"/>
    </row>
    <row r="166" spans="1:14" s="220" customFormat="1" ht="42" customHeight="1" x14ac:dyDescent="0.25">
      <c r="A166" s="686"/>
      <c r="B166" s="687"/>
      <c r="C166" s="695" t="s">
        <v>267</v>
      </c>
      <c r="D166" s="696">
        <v>1</v>
      </c>
      <c r="E166" s="690" t="s">
        <v>1579</v>
      </c>
      <c r="F166" s="697"/>
      <c r="G166" s="698" t="s">
        <v>5</v>
      </c>
      <c r="H166" s="698"/>
      <c r="I166" s="698"/>
      <c r="J166" s="698"/>
      <c r="K166" s="679">
        <v>155</v>
      </c>
      <c r="L166" s="692"/>
      <c r="M166" s="667"/>
      <c r="N166" s="693"/>
    </row>
    <row r="167" spans="1:14" s="220" customFormat="1" ht="42" customHeight="1" x14ac:dyDescent="0.25">
      <c r="A167" s="686"/>
      <c r="B167" s="687"/>
      <c r="C167" s="695" t="s">
        <v>268</v>
      </c>
      <c r="D167" s="696">
        <v>2</v>
      </c>
      <c r="E167" s="690" t="s">
        <v>2834</v>
      </c>
      <c r="F167" s="697"/>
      <c r="G167" s="698" t="s">
        <v>5</v>
      </c>
      <c r="H167" s="698"/>
      <c r="I167" s="698"/>
      <c r="J167" s="698"/>
      <c r="K167" s="679">
        <v>156</v>
      </c>
      <c r="L167" s="692"/>
      <c r="M167" s="667"/>
      <c r="N167" s="693"/>
    </row>
    <row r="168" spans="1:14" s="220" customFormat="1" ht="42" customHeight="1" x14ac:dyDescent="0.25">
      <c r="A168" s="686"/>
      <c r="B168" s="687"/>
      <c r="C168" s="695" t="s">
        <v>269</v>
      </c>
      <c r="D168" s="696">
        <v>2</v>
      </c>
      <c r="E168" s="690" t="s">
        <v>2835</v>
      </c>
      <c r="F168" s="697"/>
      <c r="G168" s="698" t="s">
        <v>5</v>
      </c>
      <c r="H168" s="698"/>
      <c r="I168" s="698"/>
      <c r="J168" s="698"/>
      <c r="K168" s="679">
        <v>157</v>
      </c>
      <c r="L168" s="692"/>
      <c r="M168" s="667"/>
      <c r="N168" s="693"/>
    </row>
    <row r="169" spans="1:14" s="220" customFormat="1" ht="42" customHeight="1" x14ac:dyDescent="0.25">
      <c r="A169" s="686"/>
      <c r="B169" s="687"/>
      <c r="C169" s="695" t="s">
        <v>270</v>
      </c>
      <c r="D169" s="696">
        <v>2</v>
      </c>
      <c r="E169" s="690" t="s">
        <v>2836</v>
      </c>
      <c r="F169" s="697"/>
      <c r="G169" s="698" t="s">
        <v>5</v>
      </c>
      <c r="H169" s="698"/>
      <c r="I169" s="698"/>
      <c r="J169" s="698"/>
      <c r="K169" s="679">
        <v>158</v>
      </c>
      <c r="L169" s="692"/>
      <c r="M169" s="667"/>
      <c r="N169" s="693"/>
    </row>
    <row r="170" spans="1:14" s="220" customFormat="1" ht="42" customHeight="1" x14ac:dyDescent="0.25">
      <c r="A170" s="686"/>
      <c r="B170" s="687"/>
      <c r="C170" s="695" t="s">
        <v>271</v>
      </c>
      <c r="D170" s="696">
        <v>2</v>
      </c>
      <c r="E170" s="690" t="s">
        <v>1274</v>
      </c>
      <c r="F170" s="697"/>
      <c r="G170" s="698" t="s">
        <v>5</v>
      </c>
      <c r="H170" s="698"/>
      <c r="I170" s="698"/>
      <c r="J170" s="698"/>
      <c r="K170" s="679">
        <v>159</v>
      </c>
      <c r="L170" s="692"/>
      <c r="M170" s="667"/>
      <c r="N170" s="693"/>
    </row>
    <row r="171" spans="1:14" s="220" customFormat="1" ht="42" customHeight="1" x14ac:dyDescent="0.25">
      <c r="A171" s="686"/>
      <c r="B171" s="687"/>
      <c r="C171" s="695" t="s">
        <v>272</v>
      </c>
      <c r="D171" s="696">
        <v>2</v>
      </c>
      <c r="E171" s="690" t="s">
        <v>1275</v>
      </c>
      <c r="F171" s="697"/>
      <c r="G171" s="698" t="s">
        <v>5</v>
      </c>
      <c r="H171" s="698"/>
      <c r="I171" s="698"/>
      <c r="J171" s="698"/>
      <c r="K171" s="679">
        <v>160</v>
      </c>
      <c r="L171" s="692"/>
      <c r="M171" s="667"/>
      <c r="N171" s="693"/>
    </row>
    <row r="172" spans="1:14" s="220" customFormat="1" ht="42" customHeight="1" x14ac:dyDescent="0.25">
      <c r="A172" s="686"/>
      <c r="B172" s="687"/>
      <c r="C172" s="695" t="s">
        <v>273</v>
      </c>
      <c r="D172" s="696">
        <v>3</v>
      </c>
      <c r="E172" s="690" t="s">
        <v>1276</v>
      </c>
      <c r="F172" s="697"/>
      <c r="G172" s="698" t="s">
        <v>5</v>
      </c>
      <c r="H172" s="698"/>
      <c r="I172" s="698"/>
      <c r="J172" s="698"/>
      <c r="K172" s="679">
        <v>161</v>
      </c>
      <c r="L172" s="692"/>
      <c r="M172" s="667"/>
      <c r="N172" s="693"/>
    </row>
    <row r="173" spans="1:14" s="220" customFormat="1" ht="42" customHeight="1" x14ac:dyDescent="0.25">
      <c r="A173" s="686"/>
      <c r="B173" s="687"/>
      <c r="C173" s="695" t="s">
        <v>910</v>
      </c>
      <c r="D173" s="696">
        <v>3</v>
      </c>
      <c r="E173" s="690" t="s">
        <v>1277</v>
      </c>
      <c r="F173" s="697"/>
      <c r="G173" s="698" t="s">
        <v>5</v>
      </c>
      <c r="H173" s="698"/>
      <c r="I173" s="698"/>
      <c r="J173" s="698"/>
      <c r="K173" s="679">
        <v>162</v>
      </c>
      <c r="L173" s="692"/>
      <c r="M173" s="667"/>
      <c r="N173" s="693"/>
    </row>
    <row r="174" spans="1:14" s="220" customFormat="1" ht="42" customHeight="1" x14ac:dyDescent="0.25">
      <c r="A174" s="686"/>
      <c r="B174" s="687"/>
      <c r="C174" s="695" t="s">
        <v>911</v>
      </c>
      <c r="D174" s="696">
        <v>2</v>
      </c>
      <c r="E174" s="690" t="s">
        <v>1278</v>
      </c>
      <c r="F174" s="697"/>
      <c r="G174" s="698" t="s">
        <v>5</v>
      </c>
      <c r="H174" s="698"/>
      <c r="I174" s="698"/>
      <c r="J174" s="698"/>
      <c r="K174" s="679">
        <v>163</v>
      </c>
      <c r="L174" s="692"/>
      <c r="M174" s="667"/>
      <c r="N174" s="693"/>
    </row>
    <row r="175" spans="1:14" s="220" customFormat="1" ht="42" customHeight="1" x14ac:dyDescent="0.25">
      <c r="A175" s="686"/>
      <c r="B175" s="687"/>
      <c r="C175" s="695" t="s">
        <v>912</v>
      </c>
      <c r="D175" s="696">
        <v>2</v>
      </c>
      <c r="E175" s="690" t="s">
        <v>1279</v>
      </c>
      <c r="F175" s="697"/>
      <c r="G175" s="698" t="s">
        <v>3917</v>
      </c>
      <c r="H175" s="698"/>
      <c r="I175" s="698"/>
      <c r="J175" s="698"/>
      <c r="K175" s="679">
        <v>164</v>
      </c>
      <c r="L175" s="692"/>
      <c r="M175" s="667"/>
      <c r="N175" s="693"/>
    </row>
    <row r="176" spans="1:14" s="220" customFormat="1" ht="42" customHeight="1" x14ac:dyDescent="0.25">
      <c r="A176" s="686"/>
      <c r="B176" s="687"/>
      <c r="C176" s="695" t="s">
        <v>913</v>
      </c>
      <c r="D176" s="696">
        <v>3</v>
      </c>
      <c r="E176" s="690" t="s">
        <v>1654</v>
      </c>
      <c r="F176" s="697"/>
      <c r="G176" s="698" t="s">
        <v>5</v>
      </c>
      <c r="H176" s="698"/>
      <c r="I176" s="698"/>
      <c r="J176" s="698"/>
      <c r="K176" s="679">
        <v>165</v>
      </c>
      <c r="L176" s="692"/>
      <c r="M176" s="667"/>
      <c r="N176" s="693"/>
    </row>
    <row r="177" spans="1:14" s="220" customFormat="1" ht="42" customHeight="1" x14ac:dyDescent="0.25">
      <c r="A177" s="686"/>
      <c r="B177" s="687"/>
      <c r="C177" s="695" t="s">
        <v>914</v>
      </c>
      <c r="D177" s="696">
        <v>3</v>
      </c>
      <c r="E177" s="690" t="s">
        <v>1281</v>
      </c>
      <c r="F177" s="697"/>
      <c r="G177" s="698" t="s">
        <v>5</v>
      </c>
      <c r="H177" s="698"/>
      <c r="I177" s="698"/>
      <c r="J177" s="698"/>
      <c r="K177" s="679">
        <v>166</v>
      </c>
      <c r="L177" s="692"/>
      <c r="M177" s="667"/>
      <c r="N177" s="693"/>
    </row>
    <row r="178" spans="1:14" s="220" customFormat="1" ht="42" customHeight="1" x14ac:dyDescent="0.25">
      <c r="A178" s="686"/>
      <c r="B178" s="687"/>
      <c r="C178" s="695" t="s">
        <v>915</v>
      </c>
      <c r="D178" s="696">
        <v>3</v>
      </c>
      <c r="E178" s="690" t="s">
        <v>1280</v>
      </c>
      <c r="F178" s="697"/>
      <c r="G178" s="698" t="s">
        <v>3917</v>
      </c>
      <c r="H178" s="698"/>
      <c r="I178" s="698"/>
      <c r="J178" s="698"/>
      <c r="K178" s="679">
        <v>167</v>
      </c>
      <c r="L178" s="692"/>
      <c r="M178" s="667"/>
      <c r="N178" s="693"/>
    </row>
    <row r="179" spans="1:14" s="220" customFormat="1" ht="42" customHeight="1" x14ac:dyDescent="0.25">
      <c r="A179" s="686"/>
      <c r="B179" s="687"/>
      <c r="C179" s="695" t="s">
        <v>916</v>
      </c>
      <c r="D179" s="696">
        <v>3</v>
      </c>
      <c r="E179" s="690" t="s">
        <v>1282</v>
      </c>
      <c r="F179" s="697"/>
      <c r="G179" s="698" t="s">
        <v>5</v>
      </c>
      <c r="H179" s="698"/>
      <c r="I179" s="698"/>
      <c r="J179" s="698"/>
      <c r="K179" s="679">
        <v>168</v>
      </c>
      <c r="L179" s="692"/>
      <c r="M179" s="667"/>
      <c r="N179" s="693"/>
    </row>
    <row r="180" spans="1:14" s="220" customFormat="1" ht="42" customHeight="1" x14ac:dyDescent="0.25">
      <c r="A180" s="686"/>
      <c r="B180" s="687"/>
      <c r="C180" s="695" t="s">
        <v>53</v>
      </c>
      <c r="D180" s="696">
        <v>1</v>
      </c>
      <c r="E180" s="690" t="s">
        <v>2837</v>
      </c>
      <c r="F180" s="697"/>
      <c r="G180" s="698" t="s">
        <v>5</v>
      </c>
      <c r="H180" s="698"/>
      <c r="I180" s="698"/>
      <c r="J180" s="698"/>
      <c r="K180" s="679">
        <v>169</v>
      </c>
      <c r="L180" s="692"/>
      <c r="M180" s="667"/>
      <c r="N180" s="693"/>
    </row>
    <row r="181" spans="1:14" s="220" customFormat="1" ht="42" customHeight="1" x14ac:dyDescent="0.25">
      <c r="A181" s="686"/>
      <c r="B181" s="687"/>
      <c r="C181" s="695" t="s">
        <v>55</v>
      </c>
      <c r="D181" s="696">
        <v>2</v>
      </c>
      <c r="E181" s="690" t="s">
        <v>1580</v>
      </c>
      <c r="F181" s="697"/>
      <c r="G181" s="698" t="s">
        <v>5</v>
      </c>
      <c r="H181" s="698"/>
      <c r="I181" s="698"/>
      <c r="J181" s="698"/>
      <c r="K181" s="679">
        <v>170</v>
      </c>
      <c r="L181" s="692"/>
      <c r="M181" s="667"/>
      <c r="N181" s="693"/>
    </row>
    <row r="182" spans="1:14" s="220" customFormat="1" ht="42" customHeight="1" x14ac:dyDescent="0.25">
      <c r="A182" s="686"/>
      <c r="B182" s="687"/>
      <c r="C182" s="695" t="s">
        <v>56</v>
      </c>
      <c r="D182" s="696">
        <v>2</v>
      </c>
      <c r="E182" s="690" t="s">
        <v>1183</v>
      </c>
      <c r="F182" s="697"/>
      <c r="G182" s="698" t="s">
        <v>5</v>
      </c>
      <c r="H182" s="698"/>
      <c r="I182" s="698"/>
      <c r="J182" s="698"/>
      <c r="K182" s="679">
        <v>171</v>
      </c>
      <c r="L182" s="692"/>
      <c r="M182" s="667"/>
      <c r="N182" s="693"/>
    </row>
    <row r="183" spans="1:14" s="220" customFormat="1" ht="42" customHeight="1" x14ac:dyDescent="0.25">
      <c r="A183" s="686"/>
      <c r="B183" s="687"/>
      <c r="C183" s="695" t="s">
        <v>58</v>
      </c>
      <c r="D183" s="696">
        <v>2</v>
      </c>
      <c r="E183" s="690" t="s">
        <v>2838</v>
      </c>
      <c r="F183" s="697"/>
      <c r="G183" s="698" t="s">
        <v>5</v>
      </c>
      <c r="H183" s="698"/>
      <c r="I183" s="698"/>
      <c r="J183" s="698"/>
      <c r="K183" s="679">
        <v>172</v>
      </c>
      <c r="L183" s="692"/>
      <c r="M183" s="667"/>
      <c r="N183" s="693"/>
    </row>
    <row r="184" spans="1:14" s="220" customFormat="1" ht="42" customHeight="1" x14ac:dyDescent="0.25">
      <c r="A184" s="686"/>
      <c r="B184" s="687"/>
      <c r="C184" s="695" t="s">
        <v>60</v>
      </c>
      <c r="D184" s="696">
        <v>2</v>
      </c>
      <c r="E184" s="690" t="s">
        <v>1182</v>
      </c>
      <c r="F184" s="697"/>
      <c r="G184" s="698" t="s">
        <v>5</v>
      </c>
      <c r="H184" s="698"/>
      <c r="I184" s="698"/>
      <c r="J184" s="698"/>
      <c r="K184" s="679">
        <v>173</v>
      </c>
      <c r="L184" s="692"/>
      <c r="M184" s="667"/>
      <c r="N184" s="693"/>
    </row>
    <row r="185" spans="1:14" s="220" customFormat="1" ht="42" customHeight="1" x14ac:dyDescent="0.25">
      <c r="A185" s="686"/>
      <c r="B185" s="687"/>
      <c r="C185" s="695" t="s">
        <v>62</v>
      </c>
      <c r="D185" s="696">
        <v>3</v>
      </c>
      <c r="E185" s="690" t="s">
        <v>2839</v>
      </c>
      <c r="F185" s="697"/>
      <c r="G185" s="698" t="s">
        <v>5</v>
      </c>
      <c r="H185" s="698"/>
      <c r="I185" s="698"/>
      <c r="J185" s="698"/>
      <c r="K185" s="679">
        <v>174</v>
      </c>
      <c r="L185" s="692"/>
      <c r="M185" s="667"/>
      <c r="N185" s="693"/>
    </row>
    <row r="186" spans="1:14" s="220" customFormat="1" ht="42" customHeight="1" x14ac:dyDescent="0.25">
      <c r="A186" s="686"/>
      <c r="B186" s="687"/>
      <c r="C186" s="695" t="s">
        <v>841</v>
      </c>
      <c r="D186" s="696">
        <v>3</v>
      </c>
      <c r="E186" s="690" t="s">
        <v>1184</v>
      </c>
      <c r="F186" s="697"/>
      <c r="G186" s="698" t="s">
        <v>5</v>
      </c>
      <c r="H186" s="698"/>
      <c r="I186" s="698"/>
      <c r="J186" s="698"/>
      <c r="K186" s="679">
        <v>175</v>
      </c>
      <c r="L186" s="692"/>
      <c r="M186" s="667"/>
      <c r="N186" s="693"/>
    </row>
    <row r="187" spans="1:14" s="220" customFormat="1" ht="42" customHeight="1" x14ac:dyDescent="0.25">
      <c r="A187" s="686"/>
      <c r="B187" s="687"/>
      <c r="C187" s="695" t="s">
        <v>842</v>
      </c>
      <c r="D187" s="696">
        <v>3</v>
      </c>
      <c r="E187" s="690" t="s">
        <v>2840</v>
      </c>
      <c r="F187" s="697"/>
      <c r="G187" s="698" t="s">
        <v>5</v>
      </c>
      <c r="H187" s="698"/>
      <c r="I187" s="698"/>
      <c r="J187" s="698"/>
      <c r="K187" s="679">
        <v>176</v>
      </c>
      <c r="L187" s="692"/>
      <c r="M187" s="667"/>
      <c r="N187" s="693"/>
    </row>
    <row r="188" spans="1:14" s="220" customFormat="1" ht="42" customHeight="1" x14ac:dyDescent="0.25">
      <c r="A188" s="686"/>
      <c r="B188" s="687"/>
      <c r="C188" s="695" t="s">
        <v>64</v>
      </c>
      <c r="D188" s="696">
        <v>1</v>
      </c>
      <c r="E188" s="690" t="s">
        <v>1581</v>
      </c>
      <c r="F188" s="697"/>
      <c r="G188" s="698" t="s">
        <v>5</v>
      </c>
      <c r="H188" s="698"/>
      <c r="I188" s="698"/>
      <c r="J188" s="698"/>
      <c r="K188" s="679">
        <v>177</v>
      </c>
      <c r="L188" s="692"/>
      <c r="M188" s="667"/>
      <c r="N188" s="693"/>
    </row>
    <row r="189" spans="1:14" s="220" customFormat="1" ht="42" customHeight="1" x14ac:dyDescent="0.25">
      <c r="A189" s="686"/>
      <c r="B189" s="687"/>
      <c r="C189" s="695" t="s">
        <v>65</v>
      </c>
      <c r="D189" s="696">
        <v>2</v>
      </c>
      <c r="E189" s="690" t="s">
        <v>1582</v>
      </c>
      <c r="F189" s="697"/>
      <c r="G189" s="698" t="s">
        <v>5</v>
      </c>
      <c r="H189" s="698"/>
      <c r="I189" s="698"/>
      <c r="J189" s="698"/>
      <c r="K189" s="679">
        <v>178</v>
      </c>
      <c r="L189" s="692"/>
      <c r="M189" s="667"/>
      <c r="N189" s="693"/>
    </row>
    <row r="190" spans="1:14" s="220" customFormat="1" ht="42" customHeight="1" x14ac:dyDescent="0.25">
      <c r="A190" s="686"/>
      <c r="B190" s="687"/>
      <c r="C190" s="695" t="s">
        <v>66</v>
      </c>
      <c r="D190" s="696">
        <v>2</v>
      </c>
      <c r="E190" s="690" t="s">
        <v>1185</v>
      </c>
      <c r="F190" s="697"/>
      <c r="G190" s="698" t="s">
        <v>5</v>
      </c>
      <c r="H190" s="698"/>
      <c r="I190" s="698"/>
      <c r="J190" s="698"/>
      <c r="K190" s="679">
        <v>179</v>
      </c>
      <c r="L190" s="692"/>
      <c r="M190" s="667"/>
      <c r="N190" s="693"/>
    </row>
    <row r="191" spans="1:14" s="220" customFormat="1" ht="42" customHeight="1" x14ac:dyDescent="0.25">
      <c r="A191" s="686"/>
      <c r="B191" s="687"/>
      <c r="C191" s="695" t="s">
        <v>67</v>
      </c>
      <c r="D191" s="696">
        <v>2</v>
      </c>
      <c r="E191" s="690" t="s">
        <v>2841</v>
      </c>
      <c r="F191" s="697"/>
      <c r="G191" s="698" t="s">
        <v>5</v>
      </c>
      <c r="H191" s="698"/>
      <c r="I191" s="698"/>
      <c r="J191" s="698"/>
      <c r="K191" s="679">
        <v>180</v>
      </c>
      <c r="L191" s="692"/>
      <c r="M191" s="667"/>
      <c r="N191" s="693"/>
    </row>
    <row r="192" spans="1:14" s="220" customFormat="1" ht="42" customHeight="1" x14ac:dyDescent="0.25">
      <c r="A192" s="686"/>
      <c r="B192" s="687"/>
      <c r="C192" s="695" t="s">
        <v>68</v>
      </c>
      <c r="D192" s="696">
        <v>2</v>
      </c>
      <c r="E192" s="690" t="s">
        <v>2842</v>
      </c>
      <c r="F192" s="697"/>
      <c r="G192" s="698" t="s">
        <v>3918</v>
      </c>
      <c r="H192" s="698"/>
      <c r="I192" s="698"/>
      <c r="J192" s="698"/>
      <c r="K192" s="679">
        <v>181</v>
      </c>
      <c r="L192" s="692"/>
      <c r="M192" s="667"/>
      <c r="N192" s="693"/>
    </row>
    <row r="193" spans="1:14" s="220" customFormat="1" ht="42" customHeight="1" x14ac:dyDescent="0.25">
      <c r="A193" s="686"/>
      <c r="B193" s="687"/>
      <c r="C193" s="695" t="s">
        <v>69</v>
      </c>
      <c r="D193" s="696">
        <v>3</v>
      </c>
      <c r="E193" s="690" t="s">
        <v>2843</v>
      </c>
      <c r="F193" s="697"/>
      <c r="G193" s="698" t="s">
        <v>5</v>
      </c>
      <c r="H193" s="698"/>
      <c r="I193" s="698"/>
      <c r="J193" s="698"/>
      <c r="K193" s="679">
        <v>182</v>
      </c>
      <c r="L193" s="692"/>
      <c r="M193" s="667"/>
      <c r="N193" s="693"/>
    </row>
    <row r="194" spans="1:14" s="220" customFormat="1" ht="42" customHeight="1" x14ac:dyDescent="0.25">
      <c r="A194" s="686"/>
      <c r="B194" s="687"/>
      <c r="C194" s="695" t="s">
        <v>844</v>
      </c>
      <c r="D194" s="696">
        <v>3</v>
      </c>
      <c r="E194" s="690" t="s">
        <v>1184</v>
      </c>
      <c r="F194" s="697"/>
      <c r="G194" s="698" t="s">
        <v>5</v>
      </c>
      <c r="H194" s="698"/>
      <c r="I194" s="698"/>
      <c r="J194" s="698"/>
      <c r="K194" s="679">
        <v>183</v>
      </c>
      <c r="L194" s="692"/>
      <c r="M194" s="667"/>
      <c r="N194" s="693"/>
    </row>
    <row r="195" spans="1:14" s="220" customFormat="1" ht="42" customHeight="1" x14ac:dyDescent="0.25">
      <c r="A195" s="686"/>
      <c r="B195" s="687"/>
      <c r="C195" s="695" t="s">
        <v>845</v>
      </c>
      <c r="D195" s="696">
        <v>3</v>
      </c>
      <c r="E195" s="690" t="s">
        <v>2844</v>
      </c>
      <c r="F195" s="697"/>
      <c r="G195" s="698" t="s">
        <v>5</v>
      </c>
      <c r="H195" s="698"/>
      <c r="I195" s="698"/>
      <c r="J195" s="698"/>
      <c r="K195" s="679">
        <v>184</v>
      </c>
      <c r="L195" s="692"/>
      <c r="M195" s="667"/>
      <c r="N195" s="693"/>
    </row>
    <row r="196" spans="1:14" s="220" customFormat="1" ht="42" customHeight="1" x14ac:dyDescent="0.25">
      <c r="A196" s="686"/>
      <c r="B196" s="687"/>
      <c r="C196" s="695" t="s">
        <v>71</v>
      </c>
      <c r="D196" s="696">
        <v>1</v>
      </c>
      <c r="E196" s="690" t="s">
        <v>1583</v>
      </c>
      <c r="F196" s="697"/>
      <c r="G196" s="698" t="s">
        <v>5</v>
      </c>
      <c r="H196" s="698"/>
      <c r="I196" s="698"/>
      <c r="J196" s="698"/>
      <c r="K196" s="679">
        <v>185</v>
      </c>
      <c r="L196" s="692"/>
      <c r="M196" s="667"/>
      <c r="N196" s="693"/>
    </row>
    <row r="197" spans="1:14" s="220" customFormat="1" ht="42" customHeight="1" x14ac:dyDescent="0.25">
      <c r="A197" s="686"/>
      <c r="B197" s="687"/>
      <c r="C197" s="695" t="s">
        <v>73</v>
      </c>
      <c r="D197" s="696">
        <v>2</v>
      </c>
      <c r="E197" s="690" t="s">
        <v>1186</v>
      </c>
      <c r="F197" s="697"/>
      <c r="G197" s="698" t="s">
        <v>5</v>
      </c>
      <c r="H197" s="698"/>
      <c r="I197" s="698"/>
      <c r="J197" s="698"/>
      <c r="K197" s="679">
        <v>186</v>
      </c>
      <c r="L197" s="692"/>
      <c r="M197" s="667"/>
      <c r="N197" s="693"/>
    </row>
    <row r="198" spans="1:14" s="220" customFormat="1" ht="42" customHeight="1" x14ac:dyDescent="0.25">
      <c r="A198" s="686"/>
      <c r="B198" s="687"/>
      <c r="C198" s="695" t="s">
        <v>75</v>
      </c>
      <c r="D198" s="696">
        <v>2</v>
      </c>
      <c r="E198" s="690" t="s">
        <v>2845</v>
      </c>
      <c r="F198" s="697"/>
      <c r="G198" s="698" t="s">
        <v>3916</v>
      </c>
      <c r="H198" s="698"/>
      <c r="I198" s="698"/>
      <c r="J198" s="698"/>
      <c r="K198" s="679">
        <v>187</v>
      </c>
      <c r="L198" s="692"/>
      <c r="M198" s="667"/>
      <c r="N198" s="693"/>
    </row>
    <row r="199" spans="1:14" s="220" customFormat="1" ht="42" customHeight="1" x14ac:dyDescent="0.25">
      <c r="A199" s="686"/>
      <c r="B199" s="687"/>
      <c r="C199" s="695" t="s">
        <v>77</v>
      </c>
      <c r="D199" s="696">
        <v>2</v>
      </c>
      <c r="E199" s="690" t="s">
        <v>2846</v>
      </c>
      <c r="F199" s="697"/>
      <c r="G199" s="698" t="s">
        <v>5</v>
      </c>
      <c r="H199" s="698"/>
      <c r="I199" s="698"/>
      <c r="J199" s="698"/>
      <c r="K199" s="679">
        <v>188</v>
      </c>
      <c r="L199" s="692"/>
      <c r="M199" s="667"/>
      <c r="N199" s="693"/>
    </row>
    <row r="200" spans="1:14" s="220" customFormat="1" ht="42" customHeight="1" x14ac:dyDescent="0.25">
      <c r="A200" s="686"/>
      <c r="B200" s="687"/>
      <c r="C200" s="695" t="s">
        <v>79</v>
      </c>
      <c r="D200" s="696">
        <v>3</v>
      </c>
      <c r="E200" s="690" t="s">
        <v>1187</v>
      </c>
      <c r="F200" s="697"/>
      <c r="G200" s="698" t="s">
        <v>5</v>
      </c>
      <c r="H200" s="698"/>
      <c r="I200" s="698"/>
      <c r="J200" s="698"/>
      <c r="K200" s="679">
        <v>189</v>
      </c>
      <c r="L200" s="692"/>
      <c r="M200" s="667"/>
      <c r="N200" s="693"/>
    </row>
    <row r="201" spans="1:14" s="220" customFormat="1" ht="42" customHeight="1" x14ac:dyDescent="0.25">
      <c r="A201" s="686"/>
      <c r="B201" s="687"/>
      <c r="C201" s="695" t="s">
        <v>82</v>
      </c>
      <c r="D201" s="696">
        <v>1</v>
      </c>
      <c r="E201" s="690" t="s">
        <v>2847</v>
      </c>
      <c r="F201" s="697"/>
      <c r="G201" s="698" t="s">
        <v>5</v>
      </c>
      <c r="H201" s="698"/>
      <c r="I201" s="698"/>
      <c r="J201" s="698"/>
      <c r="K201" s="679">
        <v>190</v>
      </c>
      <c r="L201" s="692"/>
      <c r="M201" s="667"/>
      <c r="N201" s="693"/>
    </row>
    <row r="202" spans="1:14" s="220" customFormat="1" ht="42" customHeight="1" x14ac:dyDescent="0.25">
      <c r="A202" s="686"/>
      <c r="B202" s="687"/>
      <c r="C202" s="695" t="s">
        <v>84</v>
      </c>
      <c r="D202" s="696">
        <v>1</v>
      </c>
      <c r="E202" s="690" t="s">
        <v>2848</v>
      </c>
      <c r="F202" s="697"/>
      <c r="G202" s="698" t="s">
        <v>5</v>
      </c>
      <c r="H202" s="698"/>
      <c r="I202" s="698"/>
      <c r="J202" s="698"/>
      <c r="K202" s="679">
        <v>191</v>
      </c>
      <c r="L202" s="692"/>
      <c r="M202" s="667"/>
      <c r="N202" s="693"/>
    </row>
    <row r="203" spans="1:14" s="220" customFormat="1" ht="42" customHeight="1" x14ac:dyDescent="0.25">
      <c r="A203" s="686"/>
      <c r="B203" s="687"/>
      <c r="C203" s="695" t="s">
        <v>86</v>
      </c>
      <c r="D203" s="696">
        <v>2</v>
      </c>
      <c r="E203" s="690" t="s">
        <v>2849</v>
      </c>
      <c r="F203" s="697"/>
      <c r="G203" s="698" t="s">
        <v>5</v>
      </c>
      <c r="H203" s="698"/>
      <c r="I203" s="698"/>
      <c r="J203" s="698"/>
      <c r="K203" s="679">
        <v>192</v>
      </c>
      <c r="L203" s="692"/>
      <c r="M203" s="667"/>
      <c r="N203" s="693"/>
    </row>
    <row r="204" spans="1:14" s="220" customFormat="1" ht="42" customHeight="1" x14ac:dyDescent="0.25">
      <c r="A204" s="686"/>
      <c r="B204" s="687"/>
      <c r="C204" s="695" t="s">
        <v>88</v>
      </c>
      <c r="D204" s="696">
        <v>2</v>
      </c>
      <c r="E204" s="690" t="s">
        <v>2850</v>
      </c>
      <c r="F204" s="697"/>
      <c r="G204" s="698" t="s">
        <v>5</v>
      </c>
      <c r="H204" s="698"/>
      <c r="I204" s="698"/>
      <c r="J204" s="698"/>
      <c r="K204" s="679">
        <v>193</v>
      </c>
      <c r="L204" s="692"/>
      <c r="M204" s="667"/>
      <c r="N204" s="693"/>
    </row>
    <row r="205" spans="1:14" s="220" customFormat="1" ht="42" customHeight="1" x14ac:dyDescent="0.25">
      <c r="A205" s="686"/>
      <c r="B205" s="687"/>
      <c r="C205" s="695" t="s">
        <v>90</v>
      </c>
      <c r="D205" s="696">
        <v>2</v>
      </c>
      <c r="E205" s="690" t="s">
        <v>2851</v>
      </c>
      <c r="F205" s="697"/>
      <c r="G205" s="698" t="s">
        <v>3916</v>
      </c>
      <c r="H205" s="698"/>
      <c r="I205" s="698"/>
      <c r="J205" s="698"/>
      <c r="K205" s="679">
        <v>194</v>
      </c>
      <c r="L205" s="692"/>
      <c r="M205" s="667"/>
      <c r="N205" s="693"/>
    </row>
    <row r="206" spans="1:14" s="220" customFormat="1" ht="42" customHeight="1" x14ac:dyDescent="0.25">
      <c r="A206" s="686"/>
      <c r="B206" s="687"/>
      <c r="C206" s="695" t="s">
        <v>91</v>
      </c>
      <c r="D206" s="696">
        <v>2</v>
      </c>
      <c r="E206" s="690" t="s">
        <v>2852</v>
      </c>
      <c r="F206" s="697"/>
      <c r="G206" s="698" t="s">
        <v>5</v>
      </c>
      <c r="H206" s="698"/>
      <c r="I206" s="698"/>
      <c r="J206" s="698"/>
      <c r="K206" s="679">
        <v>195</v>
      </c>
      <c r="L206" s="692"/>
      <c r="M206" s="667"/>
      <c r="N206" s="693"/>
    </row>
    <row r="207" spans="1:14" s="220" customFormat="1" ht="42" customHeight="1" x14ac:dyDescent="0.25">
      <c r="A207" s="686"/>
      <c r="B207" s="687"/>
      <c r="C207" s="695" t="s">
        <v>2267</v>
      </c>
      <c r="D207" s="696">
        <v>2</v>
      </c>
      <c r="E207" s="690" t="s">
        <v>1188</v>
      </c>
      <c r="F207" s="697"/>
      <c r="G207" s="698" t="s">
        <v>5</v>
      </c>
      <c r="H207" s="698"/>
      <c r="I207" s="698"/>
      <c r="J207" s="698"/>
      <c r="K207" s="679">
        <v>196</v>
      </c>
      <c r="L207" s="692"/>
      <c r="M207" s="667"/>
      <c r="N207" s="693"/>
    </row>
    <row r="208" spans="1:14" s="220" customFormat="1" ht="42" customHeight="1" x14ac:dyDescent="0.25">
      <c r="A208" s="686"/>
      <c r="B208" s="687"/>
      <c r="C208" s="695" t="s">
        <v>2268</v>
      </c>
      <c r="D208" s="696">
        <v>3</v>
      </c>
      <c r="E208" s="690" t="s">
        <v>2853</v>
      </c>
      <c r="F208" s="697"/>
      <c r="G208" s="698" t="s">
        <v>5</v>
      </c>
      <c r="H208" s="698"/>
      <c r="I208" s="698"/>
      <c r="J208" s="698"/>
      <c r="K208" s="679">
        <v>197</v>
      </c>
      <c r="L208" s="692"/>
      <c r="M208" s="667"/>
      <c r="N208" s="693"/>
    </row>
    <row r="209" spans="1:14" s="220" customFormat="1" ht="42" customHeight="1" x14ac:dyDescent="0.25">
      <c r="A209" s="686"/>
      <c r="B209" s="687"/>
      <c r="C209" s="695" t="s">
        <v>2269</v>
      </c>
      <c r="D209" s="696">
        <v>3</v>
      </c>
      <c r="E209" s="690" t="s">
        <v>1656</v>
      </c>
      <c r="F209" s="697"/>
      <c r="G209" s="698" t="s">
        <v>5</v>
      </c>
      <c r="H209" s="698"/>
      <c r="I209" s="698"/>
      <c r="J209" s="698"/>
      <c r="K209" s="679">
        <v>198</v>
      </c>
      <c r="L209" s="692"/>
      <c r="M209" s="667"/>
      <c r="N209" s="693"/>
    </row>
    <row r="210" spans="1:14" s="220" customFormat="1" ht="42" customHeight="1" x14ac:dyDescent="0.25">
      <c r="A210" s="686"/>
      <c r="B210" s="687"/>
      <c r="C210" s="695" t="s">
        <v>93</v>
      </c>
      <c r="D210" s="696">
        <v>2</v>
      </c>
      <c r="E210" s="690" t="s">
        <v>1189</v>
      </c>
      <c r="F210" s="697"/>
      <c r="G210" s="698" t="s">
        <v>5</v>
      </c>
      <c r="H210" s="698"/>
      <c r="I210" s="698"/>
      <c r="J210" s="698"/>
      <c r="K210" s="679">
        <v>199</v>
      </c>
      <c r="L210" s="692"/>
      <c r="M210" s="667"/>
      <c r="N210" s="693"/>
    </row>
    <row r="211" spans="1:14" s="220" customFormat="1" ht="42" customHeight="1" x14ac:dyDescent="0.25">
      <c r="A211" s="686"/>
      <c r="B211" s="687"/>
      <c r="C211" s="695" t="s">
        <v>95</v>
      </c>
      <c r="D211" s="696">
        <v>2</v>
      </c>
      <c r="E211" s="690" t="s">
        <v>1190</v>
      </c>
      <c r="F211" s="697"/>
      <c r="G211" s="698" t="s">
        <v>5</v>
      </c>
      <c r="H211" s="698"/>
      <c r="I211" s="698"/>
      <c r="J211" s="698"/>
      <c r="K211" s="679">
        <v>200</v>
      </c>
      <c r="L211" s="692"/>
      <c r="M211" s="667"/>
      <c r="N211" s="693"/>
    </row>
    <row r="212" spans="1:14" s="220" customFormat="1" ht="42" customHeight="1" x14ac:dyDescent="0.25">
      <c r="A212" s="686"/>
      <c r="B212" s="687"/>
      <c r="C212" s="695" t="s">
        <v>97</v>
      </c>
      <c r="D212" s="696">
        <v>3</v>
      </c>
      <c r="E212" s="690" t="s">
        <v>1657</v>
      </c>
      <c r="F212" s="697"/>
      <c r="G212" s="698" t="s">
        <v>5</v>
      </c>
      <c r="H212" s="698"/>
      <c r="I212" s="698"/>
      <c r="J212" s="698"/>
      <c r="K212" s="679">
        <v>201</v>
      </c>
      <c r="L212" s="692"/>
      <c r="M212" s="667"/>
      <c r="N212" s="693"/>
    </row>
    <row r="213" spans="1:14" s="220" customFormat="1" ht="42" customHeight="1" x14ac:dyDescent="0.25">
      <c r="A213" s="686"/>
      <c r="B213" s="687"/>
      <c r="C213" s="695" t="s">
        <v>98</v>
      </c>
      <c r="D213" s="696">
        <v>3</v>
      </c>
      <c r="E213" s="690" t="s">
        <v>1192</v>
      </c>
      <c r="F213" s="697"/>
      <c r="G213" s="698" t="s">
        <v>5</v>
      </c>
      <c r="H213" s="698"/>
      <c r="I213" s="698"/>
      <c r="J213" s="698"/>
      <c r="K213" s="679">
        <v>202</v>
      </c>
      <c r="L213" s="692"/>
      <c r="M213" s="667"/>
      <c r="N213" s="693"/>
    </row>
    <row r="214" spans="1:14" s="220" customFormat="1" ht="42" customHeight="1" x14ac:dyDescent="0.25">
      <c r="A214" s="686"/>
      <c r="B214" s="687"/>
      <c r="C214" s="695" t="s">
        <v>99</v>
      </c>
      <c r="D214" s="696">
        <v>3</v>
      </c>
      <c r="E214" s="690" t="s">
        <v>1191</v>
      </c>
      <c r="F214" s="697"/>
      <c r="G214" s="698" t="s">
        <v>5</v>
      </c>
      <c r="H214" s="698"/>
      <c r="I214" s="698"/>
      <c r="J214" s="698"/>
      <c r="K214" s="679">
        <v>203</v>
      </c>
      <c r="L214" s="692"/>
      <c r="M214" s="667"/>
      <c r="N214" s="693"/>
    </row>
    <row r="215" spans="1:14" s="220" customFormat="1" ht="42" customHeight="1" x14ac:dyDescent="0.25">
      <c r="A215" s="686"/>
      <c r="B215" s="687"/>
      <c r="C215" s="695" t="s">
        <v>100</v>
      </c>
      <c r="D215" s="696">
        <v>3</v>
      </c>
      <c r="E215" s="690" t="s">
        <v>1193</v>
      </c>
      <c r="F215" s="697"/>
      <c r="G215" s="698" t="s">
        <v>5</v>
      </c>
      <c r="H215" s="698"/>
      <c r="I215" s="698"/>
      <c r="J215" s="698"/>
      <c r="K215" s="679">
        <v>204</v>
      </c>
      <c r="L215" s="692"/>
      <c r="M215" s="667"/>
      <c r="N215" s="693"/>
    </row>
    <row r="216" spans="1:14" s="220" customFormat="1" ht="42" customHeight="1" x14ac:dyDescent="0.25">
      <c r="A216" s="686"/>
      <c r="B216" s="687"/>
      <c r="C216" s="695" t="s">
        <v>299</v>
      </c>
      <c r="D216" s="696">
        <v>1</v>
      </c>
      <c r="E216" s="690" t="s">
        <v>524</v>
      </c>
      <c r="F216" s="697"/>
      <c r="G216" s="698" t="s">
        <v>3919</v>
      </c>
      <c r="H216" s="698"/>
      <c r="I216" s="698"/>
      <c r="J216" s="698"/>
      <c r="K216" s="679">
        <v>205</v>
      </c>
      <c r="L216" s="692"/>
      <c r="M216" s="667"/>
      <c r="N216" s="693"/>
    </row>
    <row r="217" spans="1:14" s="220" customFormat="1" ht="42" customHeight="1" x14ac:dyDescent="0.25">
      <c r="A217" s="686"/>
      <c r="B217" s="687"/>
      <c r="C217" s="695" t="s">
        <v>300</v>
      </c>
      <c r="D217" s="696">
        <v>1</v>
      </c>
      <c r="E217" s="690" t="s">
        <v>683</v>
      </c>
      <c r="F217" s="697"/>
      <c r="G217" s="698" t="s">
        <v>5</v>
      </c>
      <c r="H217" s="698"/>
      <c r="I217" s="698"/>
      <c r="J217" s="698"/>
      <c r="K217" s="679">
        <v>206</v>
      </c>
      <c r="L217" s="692"/>
      <c r="M217" s="667"/>
      <c r="N217" s="693"/>
    </row>
    <row r="218" spans="1:14" s="220" customFormat="1" ht="42" customHeight="1" x14ac:dyDescent="0.25">
      <c r="A218" s="686"/>
      <c r="B218" s="687"/>
      <c r="C218" s="695" t="s">
        <v>301</v>
      </c>
      <c r="D218" s="696">
        <v>1</v>
      </c>
      <c r="E218" s="690" t="s">
        <v>684</v>
      </c>
      <c r="F218" s="697"/>
      <c r="G218" s="698" t="s">
        <v>5</v>
      </c>
      <c r="H218" s="698"/>
      <c r="I218" s="698"/>
      <c r="J218" s="698"/>
      <c r="K218" s="679">
        <v>207</v>
      </c>
      <c r="L218" s="692"/>
      <c r="M218" s="667"/>
      <c r="N218" s="693"/>
    </row>
    <row r="219" spans="1:14" s="220" customFormat="1" ht="42" customHeight="1" x14ac:dyDescent="0.25">
      <c r="A219" s="686"/>
      <c r="B219" s="687"/>
      <c r="C219" s="695" t="s">
        <v>302</v>
      </c>
      <c r="D219" s="696">
        <v>1</v>
      </c>
      <c r="E219" s="690" t="s">
        <v>685</v>
      </c>
      <c r="F219" s="697"/>
      <c r="G219" s="698" t="s">
        <v>5</v>
      </c>
      <c r="H219" s="698"/>
      <c r="I219" s="698"/>
      <c r="J219" s="698"/>
      <c r="K219" s="679">
        <v>208</v>
      </c>
      <c r="L219" s="692"/>
      <c r="M219" s="667"/>
      <c r="N219" s="693"/>
    </row>
    <row r="220" spans="1:14" s="220" customFormat="1" ht="42" customHeight="1" x14ac:dyDescent="0.25">
      <c r="A220" s="686"/>
      <c r="B220" s="687"/>
      <c r="C220" s="695" t="s">
        <v>303</v>
      </c>
      <c r="D220" s="696">
        <v>2</v>
      </c>
      <c r="E220" s="690" t="s">
        <v>687</v>
      </c>
      <c r="F220" s="697"/>
      <c r="G220" s="698" t="s">
        <v>5</v>
      </c>
      <c r="H220" s="698"/>
      <c r="I220" s="698"/>
      <c r="J220" s="698"/>
      <c r="K220" s="679">
        <v>209</v>
      </c>
      <c r="L220" s="692"/>
      <c r="M220" s="667"/>
      <c r="N220" s="693"/>
    </row>
    <row r="221" spans="1:14" s="220" customFormat="1" ht="42" customHeight="1" x14ac:dyDescent="0.25">
      <c r="A221" s="686"/>
      <c r="B221" s="687"/>
      <c r="C221" s="695" t="s">
        <v>304</v>
      </c>
      <c r="D221" s="696">
        <v>2</v>
      </c>
      <c r="E221" s="690" t="s">
        <v>686</v>
      </c>
      <c r="F221" s="697"/>
      <c r="G221" s="698" t="s">
        <v>3920</v>
      </c>
      <c r="H221" s="698"/>
      <c r="I221" s="698"/>
      <c r="J221" s="698"/>
      <c r="K221" s="679">
        <v>210</v>
      </c>
      <c r="L221" s="692"/>
      <c r="M221" s="667"/>
      <c r="N221" s="693"/>
    </row>
    <row r="222" spans="1:14" s="220" customFormat="1" ht="42" customHeight="1" x14ac:dyDescent="0.25">
      <c r="A222" s="686"/>
      <c r="B222" s="687"/>
      <c r="C222" s="695" t="s">
        <v>305</v>
      </c>
      <c r="D222" s="696">
        <v>2</v>
      </c>
      <c r="E222" s="690" t="s">
        <v>689</v>
      </c>
      <c r="F222" s="697"/>
      <c r="G222" s="698" t="s">
        <v>3921</v>
      </c>
      <c r="H222" s="698"/>
      <c r="I222" s="698"/>
      <c r="J222" s="698"/>
      <c r="K222" s="679">
        <v>211</v>
      </c>
      <c r="L222" s="692"/>
      <c r="M222" s="667"/>
      <c r="N222" s="693"/>
    </row>
    <row r="223" spans="1:14" s="220" customFormat="1" ht="42" customHeight="1" x14ac:dyDescent="0.25">
      <c r="A223" s="686"/>
      <c r="B223" s="687"/>
      <c r="C223" s="695" t="s">
        <v>306</v>
      </c>
      <c r="D223" s="696">
        <v>3</v>
      </c>
      <c r="E223" s="690" t="s">
        <v>688</v>
      </c>
      <c r="F223" s="697"/>
      <c r="G223" s="698" t="s">
        <v>5</v>
      </c>
      <c r="H223" s="698"/>
      <c r="I223" s="698"/>
      <c r="J223" s="698"/>
      <c r="K223" s="679">
        <v>212</v>
      </c>
      <c r="L223" s="692"/>
      <c r="M223" s="667"/>
      <c r="N223" s="693"/>
    </row>
    <row r="224" spans="1:14" s="220" customFormat="1" ht="42" customHeight="1" x14ac:dyDescent="0.25">
      <c r="A224" s="686"/>
      <c r="B224" s="687"/>
      <c r="C224" s="695" t="s">
        <v>307</v>
      </c>
      <c r="D224" s="696">
        <v>1</v>
      </c>
      <c r="E224" s="690" t="s">
        <v>690</v>
      </c>
      <c r="F224" s="697"/>
      <c r="G224" s="698" t="s">
        <v>5</v>
      </c>
      <c r="H224" s="698"/>
      <c r="I224" s="698"/>
      <c r="J224" s="698"/>
      <c r="K224" s="679">
        <v>213</v>
      </c>
      <c r="L224" s="692"/>
      <c r="M224" s="667"/>
      <c r="N224" s="693"/>
    </row>
    <row r="225" spans="1:14" s="220" customFormat="1" ht="42" customHeight="1" x14ac:dyDescent="0.25">
      <c r="A225" s="686"/>
      <c r="B225" s="687"/>
      <c r="C225" s="695" t="s">
        <v>308</v>
      </c>
      <c r="D225" s="696">
        <v>1</v>
      </c>
      <c r="E225" s="690" t="s">
        <v>691</v>
      </c>
      <c r="F225" s="697"/>
      <c r="G225" s="698" t="s">
        <v>3922</v>
      </c>
      <c r="H225" s="698"/>
      <c r="I225" s="698"/>
      <c r="J225" s="698"/>
      <c r="K225" s="679">
        <v>214</v>
      </c>
      <c r="L225" s="692"/>
      <c r="M225" s="667"/>
      <c r="N225" s="693"/>
    </row>
    <row r="226" spans="1:14" s="220" customFormat="1" ht="42" customHeight="1" x14ac:dyDescent="0.25">
      <c r="A226" s="686"/>
      <c r="B226" s="687"/>
      <c r="C226" s="695" t="s">
        <v>309</v>
      </c>
      <c r="D226" s="696">
        <v>2</v>
      </c>
      <c r="E226" s="690" t="s">
        <v>762</v>
      </c>
      <c r="F226" s="697"/>
      <c r="G226" s="698" t="s">
        <v>3923</v>
      </c>
      <c r="H226" s="698"/>
      <c r="I226" s="698"/>
      <c r="J226" s="698"/>
      <c r="K226" s="679">
        <v>215</v>
      </c>
      <c r="L226" s="692"/>
      <c r="M226" s="667"/>
      <c r="N226" s="693"/>
    </row>
    <row r="227" spans="1:14" s="220" customFormat="1" ht="42" customHeight="1" x14ac:dyDescent="0.25">
      <c r="A227" s="686"/>
      <c r="B227" s="687"/>
      <c r="C227" s="695" t="s">
        <v>310</v>
      </c>
      <c r="D227" s="696">
        <v>2</v>
      </c>
      <c r="E227" s="690" t="s">
        <v>701</v>
      </c>
      <c r="F227" s="697"/>
      <c r="G227" s="698" t="s">
        <v>3924</v>
      </c>
      <c r="H227" s="698"/>
      <c r="I227" s="698"/>
      <c r="J227" s="698"/>
      <c r="K227" s="679">
        <v>216</v>
      </c>
      <c r="L227" s="692"/>
      <c r="M227" s="667"/>
      <c r="N227" s="693"/>
    </row>
    <row r="228" spans="1:14" s="220" customFormat="1" ht="42" customHeight="1" x14ac:dyDescent="0.25">
      <c r="A228" s="686"/>
      <c r="B228" s="687"/>
      <c r="C228" s="695" t="s">
        <v>311</v>
      </c>
      <c r="D228" s="696">
        <v>2</v>
      </c>
      <c r="E228" s="690" t="s">
        <v>692</v>
      </c>
      <c r="F228" s="697"/>
      <c r="G228" s="698" t="s">
        <v>5</v>
      </c>
      <c r="H228" s="698"/>
      <c r="I228" s="698"/>
      <c r="J228" s="698"/>
      <c r="K228" s="679">
        <v>217</v>
      </c>
      <c r="L228" s="692"/>
      <c r="M228" s="667"/>
      <c r="N228" s="693"/>
    </row>
    <row r="229" spans="1:14" s="220" customFormat="1" ht="42" customHeight="1" x14ac:dyDescent="0.25">
      <c r="A229" s="686"/>
      <c r="B229" s="687"/>
      <c r="C229" s="695" t="s">
        <v>312</v>
      </c>
      <c r="D229" s="696">
        <v>2</v>
      </c>
      <c r="E229" s="690" t="s">
        <v>693</v>
      </c>
      <c r="F229" s="697"/>
      <c r="G229" s="698" t="s">
        <v>5</v>
      </c>
      <c r="H229" s="698"/>
      <c r="I229" s="698"/>
      <c r="J229" s="698"/>
      <c r="K229" s="679">
        <v>218</v>
      </c>
      <c r="L229" s="692"/>
      <c r="M229" s="667"/>
      <c r="N229" s="693"/>
    </row>
    <row r="230" spans="1:14" s="220" customFormat="1" ht="42" customHeight="1" x14ac:dyDescent="0.25">
      <c r="A230" s="686"/>
      <c r="B230" s="687"/>
      <c r="C230" s="695" t="s">
        <v>313</v>
      </c>
      <c r="D230" s="696">
        <v>2</v>
      </c>
      <c r="E230" s="690" t="s">
        <v>682</v>
      </c>
      <c r="F230" s="697"/>
      <c r="G230" s="698" t="s">
        <v>3923</v>
      </c>
      <c r="H230" s="698"/>
      <c r="I230" s="698"/>
      <c r="J230" s="698"/>
      <c r="K230" s="679">
        <v>219</v>
      </c>
      <c r="L230" s="692"/>
      <c r="M230" s="667"/>
      <c r="N230" s="693"/>
    </row>
    <row r="231" spans="1:14" s="220" customFormat="1" ht="42" customHeight="1" x14ac:dyDescent="0.25">
      <c r="A231" s="686"/>
      <c r="B231" s="687"/>
      <c r="C231" s="695" t="s">
        <v>314</v>
      </c>
      <c r="D231" s="696">
        <v>2</v>
      </c>
      <c r="E231" s="690" t="s">
        <v>694</v>
      </c>
      <c r="F231" s="697"/>
      <c r="G231" s="698" t="s">
        <v>5</v>
      </c>
      <c r="H231" s="698"/>
      <c r="I231" s="698"/>
      <c r="J231" s="698"/>
      <c r="K231" s="679">
        <v>220</v>
      </c>
      <c r="L231" s="692"/>
      <c r="M231" s="667"/>
      <c r="N231" s="693"/>
    </row>
    <row r="232" spans="1:14" s="220" customFormat="1" ht="42" customHeight="1" x14ac:dyDescent="0.25">
      <c r="A232" s="686"/>
      <c r="B232" s="687"/>
      <c r="C232" s="695" t="s">
        <v>315</v>
      </c>
      <c r="D232" s="696">
        <v>2</v>
      </c>
      <c r="E232" s="690" t="s">
        <v>702</v>
      </c>
      <c r="F232" s="697"/>
      <c r="G232" s="698" t="s">
        <v>3925</v>
      </c>
      <c r="H232" s="698"/>
      <c r="I232" s="698"/>
      <c r="J232" s="698"/>
      <c r="K232" s="679">
        <v>221</v>
      </c>
      <c r="L232" s="692"/>
      <c r="M232" s="667"/>
      <c r="N232" s="693"/>
    </row>
    <row r="233" spans="1:14" s="220" customFormat="1" ht="42" customHeight="1" x14ac:dyDescent="0.25">
      <c r="A233" s="686"/>
      <c r="B233" s="687"/>
      <c r="C233" s="695" t="s">
        <v>316</v>
      </c>
      <c r="D233" s="696">
        <v>3</v>
      </c>
      <c r="E233" s="690" t="s">
        <v>763</v>
      </c>
      <c r="F233" s="697"/>
      <c r="G233" s="698" t="s">
        <v>3926</v>
      </c>
      <c r="H233" s="698"/>
      <c r="I233" s="698"/>
      <c r="J233" s="698"/>
      <c r="K233" s="679">
        <v>222</v>
      </c>
      <c r="L233" s="692"/>
      <c r="M233" s="667"/>
      <c r="N233" s="693"/>
    </row>
    <row r="234" spans="1:14" s="220" customFormat="1" ht="42" customHeight="1" x14ac:dyDescent="0.25">
      <c r="A234" s="686"/>
      <c r="B234" s="687"/>
      <c r="C234" s="695" t="s">
        <v>317</v>
      </c>
      <c r="D234" s="696">
        <v>3</v>
      </c>
      <c r="E234" s="690" t="s">
        <v>695</v>
      </c>
      <c r="F234" s="697"/>
      <c r="G234" s="698" t="s">
        <v>3921</v>
      </c>
      <c r="H234" s="698"/>
      <c r="I234" s="698"/>
      <c r="J234" s="698"/>
      <c r="K234" s="679">
        <v>223</v>
      </c>
      <c r="L234" s="692"/>
      <c r="M234" s="667"/>
      <c r="N234" s="693"/>
    </row>
    <row r="235" spans="1:14" s="220" customFormat="1" ht="42" customHeight="1" x14ac:dyDescent="0.25">
      <c r="A235" s="686"/>
      <c r="B235" s="687"/>
      <c r="C235" s="695" t="s">
        <v>318</v>
      </c>
      <c r="D235" s="696">
        <v>1</v>
      </c>
      <c r="E235" s="690" t="s">
        <v>4132</v>
      </c>
      <c r="F235" s="697"/>
      <c r="G235" s="698" t="s">
        <v>5</v>
      </c>
      <c r="H235" s="698"/>
      <c r="I235" s="698"/>
      <c r="J235" s="698"/>
      <c r="K235" s="679">
        <v>224</v>
      </c>
      <c r="L235" s="692"/>
      <c r="M235" s="667"/>
      <c r="N235" s="693"/>
    </row>
    <row r="236" spans="1:14" s="220" customFormat="1" ht="42" customHeight="1" x14ac:dyDescent="0.25">
      <c r="A236" s="686"/>
      <c r="B236" s="687"/>
      <c r="C236" s="695" t="s">
        <v>319</v>
      </c>
      <c r="D236" s="696">
        <v>1</v>
      </c>
      <c r="E236" s="690" t="s">
        <v>696</v>
      </c>
      <c r="F236" s="697"/>
      <c r="G236" s="698" t="s">
        <v>5</v>
      </c>
      <c r="H236" s="698"/>
      <c r="I236" s="698"/>
      <c r="J236" s="698"/>
      <c r="K236" s="679">
        <v>225</v>
      </c>
      <c r="L236" s="692"/>
      <c r="M236" s="667"/>
      <c r="N236" s="693"/>
    </row>
    <row r="237" spans="1:14" s="220" customFormat="1" ht="42" customHeight="1" x14ac:dyDescent="0.25">
      <c r="A237" s="686"/>
      <c r="B237" s="687"/>
      <c r="C237" s="695" t="s">
        <v>320</v>
      </c>
      <c r="D237" s="696">
        <v>1</v>
      </c>
      <c r="E237" s="690" t="s">
        <v>4133</v>
      </c>
      <c r="F237" s="697"/>
      <c r="G237" s="698" t="s">
        <v>3927</v>
      </c>
      <c r="H237" s="698"/>
      <c r="I237" s="698"/>
      <c r="J237" s="698"/>
      <c r="K237" s="679">
        <v>226</v>
      </c>
      <c r="L237" s="692"/>
      <c r="M237" s="667"/>
      <c r="N237" s="693"/>
    </row>
    <row r="238" spans="1:14" s="220" customFormat="1" ht="42" customHeight="1" x14ac:dyDescent="0.25">
      <c r="A238" s="686"/>
      <c r="B238" s="687"/>
      <c r="C238" s="695" t="s">
        <v>321</v>
      </c>
      <c r="D238" s="696">
        <v>1</v>
      </c>
      <c r="E238" s="690" t="s">
        <v>697</v>
      </c>
      <c r="F238" s="697"/>
      <c r="G238" s="698" t="s">
        <v>5</v>
      </c>
      <c r="H238" s="698"/>
      <c r="I238" s="698"/>
      <c r="J238" s="698"/>
      <c r="K238" s="679">
        <v>227</v>
      </c>
      <c r="L238" s="692"/>
      <c r="M238" s="667"/>
      <c r="N238" s="693"/>
    </row>
    <row r="239" spans="1:14" s="220" customFormat="1" ht="42" customHeight="1" x14ac:dyDescent="0.25">
      <c r="A239" s="686"/>
      <c r="B239" s="687"/>
      <c r="C239" s="695" t="s">
        <v>322</v>
      </c>
      <c r="D239" s="696">
        <v>2</v>
      </c>
      <c r="E239" s="690" t="s">
        <v>698</v>
      </c>
      <c r="F239" s="697"/>
      <c r="G239" s="698" t="s">
        <v>3928</v>
      </c>
      <c r="H239" s="698"/>
      <c r="I239" s="698"/>
      <c r="J239" s="698"/>
      <c r="K239" s="679">
        <v>228</v>
      </c>
      <c r="L239" s="692"/>
      <c r="M239" s="667"/>
      <c r="N239" s="693"/>
    </row>
    <row r="240" spans="1:14" s="220" customFormat="1" ht="42" customHeight="1" x14ac:dyDescent="0.25">
      <c r="A240" s="686"/>
      <c r="B240" s="687"/>
      <c r="C240" s="695" t="s">
        <v>323</v>
      </c>
      <c r="D240" s="696">
        <v>2</v>
      </c>
      <c r="E240" s="690" t="s">
        <v>4134</v>
      </c>
      <c r="F240" s="697"/>
      <c r="G240" s="698" t="s">
        <v>3929</v>
      </c>
      <c r="H240" s="698"/>
      <c r="I240" s="698"/>
      <c r="J240" s="698"/>
      <c r="K240" s="679">
        <v>229</v>
      </c>
      <c r="L240" s="692"/>
      <c r="M240" s="667"/>
      <c r="N240" s="693"/>
    </row>
    <row r="241" spans="1:14" s="220" customFormat="1" ht="42" customHeight="1" x14ac:dyDescent="0.25">
      <c r="A241" s="686"/>
      <c r="B241" s="687"/>
      <c r="C241" s="695" t="s">
        <v>324</v>
      </c>
      <c r="D241" s="696">
        <v>3</v>
      </c>
      <c r="E241" s="690" t="s">
        <v>699</v>
      </c>
      <c r="F241" s="697"/>
      <c r="G241" s="698" t="s">
        <v>5</v>
      </c>
      <c r="H241" s="698"/>
      <c r="I241" s="698"/>
      <c r="J241" s="698"/>
      <c r="K241" s="679">
        <v>230</v>
      </c>
      <c r="L241" s="692"/>
      <c r="M241" s="667"/>
      <c r="N241" s="693"/>
    </row>
    <row r="242" spans="1:14" s="220" customFormat="1" ht="42" customHeight="1" x14ac:dyDescent="0.25">
      <c r="A242" s="686"/>
      <c r="B242" s="687"/>
      <c r="C242" s="695" t="s">
        <v>325</v>
      </c>
      <c r="D242" s="696">
        <v>3</v>
      </c>
      <c r="E242" s="690" t="s">
        <v>700</v>
      </c>
      <c r="F242" s="697"/>
      <c r="G242" s="698" t="s">
        <v>5</v>
      </c>
      <c r="H242" s="698"/>
      <c r="I242" s="698"/>
      <c r="J242" s="698"/>
      <c r="K242" s="679">
        <v>231</v>
      </c>
      <c r="L242" s="692"/>
      <c r="M242" s="667"/>
      <c r="N242" s="693"/>
    </row>
    <row r="243" spans="1:14" s="220" customFormat="1" ht="42" customHeight="1" x14ac:dyDescent="0.25">
      <c r="A243" s="686"/>
      <c r="B243" s="687"/>
      <c r="C243" s="695" t="s">
        <v>274</v>
      </c>
      <c r="D243" s="696">
        <v>1</v>
      </c>
      <c r="E243" s="690" t="s">
        <v>1584</v>
      </c>
      <c r="F243" s="697"/>
      <c r="G243" s="698" t="s">
        <v>5</v>
      </c>
      <c r="H243" s="698"/>
      <c r="I243" s="698"/>
      <c r="J243" s="698"/>
      <c r="K243" s="679">
        <v>232</v>
      </c>
      <c r="L243" s="692"/>
      <c r="M243" s="667"/>
      <c r="N243" s="693"/>
    </row>
    <row r="244" spans="1:14" s="220" customFormat="1" ht="42" customHeight="1" x14ac:dyDescent="0.25">
      <c r="A244" s="686"/>
      <c r="B244" s="687"/>
      <c r="C244" s="695" t="s">
        <v>275</v>
      </c>
      <c r="D244" s="696">
        <v>2</v>
      </c>
      <c r="E244" s="690" t="s">
        <v>522</v>
      </c>
      <c r="F244" s="697"/>
      <c r="G244" s="698" t="s">
        <v>3930</v>
      </c>
      <c r="H244" s="698"/>
      <c r="I244" s="698"/>
      <c r="J244" s="698"/>
      <c r="K244" s="679">
        <v>233</v>
      </c>
      <c r="L244" s="692"/>
      <c r="M244" s="667"/>
      <c r="N244" s="693"/>
    </row>
    <row r="245" spans="1:14" s="220" customFormat="1" ht="42" customHeight="1" x14ac:dyDescent="0.25">
      <c r="A245" s="686"/>
      <c r="B245" s="687"/>
      <c r="C245" s="695" t="s">
        <v>276</v>
      </c>
      <c r="D245" s="696">
        <v>2</v>
      </c>
      <c r="E245" s="690" t="s">
        <v>1344</v>
      </c>
      <c r="F245" s="697"/>
      <c r="G245" s="698" t="s">
        <v>3931</v>
      </c>
      <c r="H245" s="698"/>
      <c r="I245" s="698"/>
      <c r="J245" s="698"/>
      <c r="K245" s="679">
        <v>234</v>
      </c>
      <c r="L245" s="692"/>
      <c r="M245" s="667"/>
      <c r="N245" s="693"/>
    </row>
    <row r="246" spans="1:14" s="220" customFormat="1" ht="42" customHeight="1" x14ac:dyDescent="0.25">
      <c r="A246" s="686"/>
      <c r="B246" s="687"/>
      <c r="C246" s="695" t="s">
        <v>277</v>
      </c>
      <c r="D246" s="696">
        <v>2</v>
      </c>
      <c r="E246" s="690" t="s">
        <v>1664</v>
      </c>
      <c r="F246" s="697"/>
      <c r="G246" s="698" t="s">
        <v>5</v>
      </c>
      <c r="H246" s="698"/>
      <c r="I246" s="698"/>
      <c r="J246" s="698"/>
      <c r="K246" s="679">
        <v>235</v>
      </c>
      <c r="L246" s="692"/>
      <c r="M246" s="667"/>
      <c r="N246" s="693"/>
    </row>
    <row r="247" spans="1:14" s="220" customFormat="1" ht="42" customHeight="1" x14ac:dyDescent="0.25">
      <c r="A247" s="686"/>
      <c r="B247" s="687"/>
      <c r="C247" s="695" t="s">
        <v>278</v>
      </c>
      <c r="D247" s="696">
        <v>2</v>
      </c>
      <c r="E247" s="690" t="s">
        <v>1665</v>
      </c>
      <c r="F247" s="697"/>
      <c r="G247" s="698" t="s">
        <v>5</v>
      </c>
      <c r="H247" s="698"/>
      <c r="I247" s="698"/>
      <c r="J247" s="698"/>
      <c r="K247" s="679">
        <v>236</v>
      </c>
      <c r="L247" s="692"/>
      <c r="M247" s="667"/>
      <c r="N247" s="693"/>
    </row>
    <row r="248" spans="1:14" s="220" customFormat="1" ht="42" customHeight="1" x14ac:dyDescent="0.25">
      <c r="A248" s="686"/>
      <c r="B248" s="687"/>
      <c r="C248" s="695" t="s">
        <v>279</v>
      </c>
      <c r="D248" s="696">
        <v>2</v>
      </c>
      <c r="E248" s="690" t="s">
        <v>1345</v>
      </c>
      <c r="F248" s="697"/>
      <c r="G248" s="698" t="s">
        <v>5</v>
      </c>
      <c r="H248" s="698"/>
      <c r="I248" s="698"/>
      <c r="J248" s="698"/>
      <c r="K248" s="679">
        <v>237</v>
      </c>
      <c r="L248" s="692"/>
      <c r="M248" s="667"/>
      <c r="N248" s="693"/>
    </row>
    <row r="249" spans="1:14" s="220" customFormat="1" ht="42" customHeight="1" x14ac:dyDescent="0.25">
      <c r="A249" s="686"/>
      <c r="B249" s="687"/>
      <c r="C249" s="695" t="s">
        <v>280</v>
      </c>
      <c r="D249" s="696">
        <v>2</v>
      </c>
      <c r="E249" s="690" t="s">
        <v>2854</v>
      </c>
      <c r="F249" s="697"/>
      <c r="G249" s="698" t="s">
        <v>3932</v>
      </c>
      <c r="H249" s="698"/>
      <c r="I249" s="698"/>
      <c r="J249" s="698"/>
      <c r="K249" s="679">
        <v>238</v>
      </c>
      <c r="L249" s="692"/>
      <c r="M249" s="667"/>
      <c r="N249" s="693"/>
    </row>
    <row r="250" spans="1:14" s="220" customFormat="1" ht="42" customHeight="1" x14ac:dyDescent="0.25">
      <c r="A250" s="686"/>
      <c r="B250" s="687"/>
      <c r="C250" s="695" t="s">
        <v>281</v>
      </c>
      <c r="D250" s="696">
        <v>3</v>
      </c>
      <c r="E250" s="690" t="s">
        <v>2855</v>
      </c>
      <c r="F250" s="697"/>
      <c r="G250" s="698" t="s">
        <v>5</v>
      </c>
      <c r="H250" s="698"/>
      <c r="I250" s="698"/>
      <c r="J250" s="698"/>
      <c r="K250" s="679">
        <v>239</v>
      </c>
      <c r="L250" s="692"/>
      <c r="M250" s="667"/>
      <c r="N250" s="693"/>
    </row>
    <row r="251" spans="1:14" s="220" customFormat="1" ht="42" customHeight="1" x14ac:dyDescent="0.25">
      <c r="A251" s="686"/>
      <c r="B251" s="687"/>
      <c r="C251" s="695" t="s">
        <v>282</v>
      </c>
      <c r="D251" s="696">
        <v>1</v>
      </c>
      <c r="E251" s="690" t="s">
        <v>1585</v>
      </c>
      <c r="F251" s="697"/>
      <c r="G251" s="698" t="s">
        <v>5</v>
      </c>
      <c r="H251" s="698"/>
      <c r="I251" s="698"/>
      <c r="J251" s="698"/>
      <c r="K251" s="679">
        <v>240</v>
      </c>
      <c r="L251" s="692"/>
      <c r="M251" s="667"/>
      <c r="N251" s="693"/>
    </row>
    <row r="252" spans="1:14" s="220" customFormat="1" ht="42" customHeight="1" x14ac:dyDescent="0.25">
      <c r="A252" s="686"/>
      <c r="B252" s="687"/>
      <c r="C252" s="695" t="s">
        <v>283</v>
      </c>
      <c r="D252" s="696">
        <v>2</v>
      </c>
      <c r="E252" s="690" t="s">
        <v>1346</v>
      </c>
      <c r="F252" s="697"/>
      <c r="G252" s="698" t="s">
        <v>3933</v>
      </c>
      <c r="H252" s="698"/>
      <c r="I252" s="698"/>
      <c r="J252" s="698"/>
      <c r="K252" s="679">
        <v>241</v>
      </c>
      <c r="L252" s="692"/>
      <c r="M252" s="667"/>
      <c r="N252" s="693"/>
    </row>
    <row r="253" spans="1:14" s="220" customFormat="1" ht="42" customHeight="1" x14ac:dyDescent="0.25">
      <c r="A253" s="686"/>
      <c r="B253" s="687"/>
      <c r="C253" s="695" t="s">
        <v>284</v>
      </c>
      <c r="D253" s="696">
        <v>2</v>
      </c>
      <c r="E253" s="690" t="s">
        <v>1347</v>
      </c>
      <c r="F253" s="697"/>
      <c r="G253" s="698" t="s">
        <v>5</v>
      </c>
      <c r="H253" s="698"/>
      <c r="I253" s="698"/>
      <c r="J253" s="698"/>
      <c r="K253" s="679">
        <v>242</v>
      </c>
      <c r="L253" s="692"/>
      <c r="M253" s="667"/>
      <c r="N253" s="693"/>
    </row>
    <row r="254" spans="1:14" s="220" customFormat="1" ht="42" customHeight="1" x14ac:dyDescent="0.25">
      <c r="A254" s="686"/>
      <c r="B254" s="687"/>
      <c r="C254" s="695" t="s">
        <v>285</v>
      </c>
      <c r="D254" s="696">
        <v>2</v>
      </c>
      <c r="E254" s="690" t="s">
        <v>1283</v>
      </c>
      <c r="F254" s="697"/>
      <c r="G254" s="698" t="s">
        <v>3934</v>
      </c>
      <c r="H254" s="698"/>
      <c r="I254" s="698"/>
      <c r="J254" s="698"/>
      <c r="K254" s="679">
        <v>243</v>
      </c>
      <c r="L254" s="692"/>
      <c r="M254" s="667"/>
      <c r="N254" s="693"/>
    </row>
    <row r="255" spans="1:14" s="220" customFormat="1" ht="42" customHeight="1" x14ac:dyDescent="0.25">
      <c r="A255" s="686"/>
      <c r="B255" s="687"/>
      <c r="C255" s="695" t="s">
        <v>286</v>
      </c>
      <c r="D255" s="696">
        <v>2</v>
      </c>
      <c r="E255" s="690" t="s">
        <v>1348</v>
      </c>
      <c r="F255" s="697"/>
      <c r="G255" s="698" t="s">
        <v>5</v>
      </c>
      <c r="H255" s="698"/>
      <c r="I255" s="698"/>
      <c r="J255" s="698"/>
      <c r="K255" s="679">
        <v>244</v>
      </c>
      <c r="L255" s="692"/>
      <c r="M255" s="667"/>
      <c r="N255" s="693"/>
    </row>
    <row r="256" spans="1:14" s="220" customFormat="1" ht="42" customHeight="1" x14ac:dyDescent="0.25">
      <c r="A256" s="686"/>
      <c r="B256" s="687"/>
      <c r="C256" s="695" t="s">
        <v>287</v>
      </c>
      <c r="D256" s="696">
        <v>2</v>
      </c>
      <c r="E256" s="690" t="s">
        <v>1349</v>
      </c>
      <c r="F256" s="697"/>
      <c r="G256" s="698" t="s">
        <v>3935</v>
      </c>
      <c r="H256" s="698"/>
      <c r="I256" s="698"/>
      <c r="J256" s="698"/>
      <c r="K256" s="679">
        <v>245</v>
      </c>
      <c r="L256" s="692"/>
      <c r="M256" s="667"/>
      <c r="N256" s="693"/>
    </row>
    <row r="257" spans="1:14" s="220" customFormat="1" ht="42" customHeight="1" x14ac:dyDescent="0.25">
      <c r="A257" s="686"/>
      <c r="B257" s="687"/>
      <c r="C257" s="695" t="s">
        <v>288</v>
      </c>
      <c r="D257" s="696">
        <v>3</v>
      </c>
      <c r="E257" s="690" t="s">
        <v>1350</v>
      </c>
      <c r="F257" s="697"/>
      <c r="G257" s="698" t="s">
        <v>5</v>
      </c>
      <c r="H257" s="698"/>
      <c r="I257" s="698"/>
      <c r="J257" s="698"/>
      <c r="K257" s="679">
        <v>246</v>
      </c>
      <c r="L257" s="692"/>
      <c r="M257" s="667"/>
      <c r="N257" s="693"/>
    </row>
    <row r="258" spans="1:14" s="220" customFormat="1" ht="42" customHeight="1" x14ac:dyDescent="0.25">
      <c r="A258" s="686"/>
      <c r="B258" s="687"/>
      <c r="C258" s="695" t="s">
        <v>289</v>
      </c>
      <c r="D258" s="696">
        <v>3</v>
      </c>
      <c r="E258" s="690" t="s">
        <v>1351</v>
      </c>
      <c r="F258" s="697"/>
      <c r="G258" s="698" t="s">
        <v>3936</v>
      </c>
      <c r="H258" s="698"/>
      <c r="I258" s="698"/>
      <c r="J258" s="698"/>
      <c r="K258" s="679">
        <v>247</v>
      </c>
      <c r="L258" s="692"/>
      <c r="M258" s="667"/>
      <c r="N258" s="693"/>
    </row>
    <row r="259" spans="1:14" s="220" customFormat="1" ht="42" customHeight="1" x14ac:dyDescent="0.25">
      <c r="A259" s="686"/>
      <c r="B259" s="687"/>
      <c r="C259" s="695" t="s">
        <v>290</v>
      </c>
      <c r="D259" s="696">
        <v>3</v>
      </c>
      <c r="E259" s="690" t="s">
        <v>4135</v>
      </c>
      <c r="F259" s="697"/>
      <c r="G259" s="698" t="s">
        <v>3937</v>
      </c>
      <c r="H259" s="698"/>
      <c r="I259" s="698"/>
      <c r="J259" s="698"/>
      <c r="K259" s="679">
        <v>248</v>
      </c>
      <c r="L259" s="692"/>
      <c r="M259" s="667"/>
      <c r="N259" s="693"/>
    </row>
    <row r="260" spans="1:14" s="220" customFormat="1" ht="42" customHeight="1" x14ac:dyDescent="0.25">
      <c r="A260" s="686"/>
      <c r="B260" s="687"/>
      <c r="C260" s="695" t="s">
        <v>291</v>
      </c>
      <c r="D260" s="696">
        <v>3</v>
      </c>
      <c r="E260" s="690" t="s">
        <v>2856</v>
      </c>
      <c r="F260" s="697"/>
      <c r="G260" s="698" t="s">
        <v>5</v>
      </c>
      <c r="H260" s="698"/>
      <c r="I260" s="698"/>
      <c r="J260" s="698"/>
      <c r="K260" s="679">
        <v>249</v>
      </c>
      <c r="L260" s="692"/>
      <c r="M260" s="667"/>
      <c r="N260" s="693"/>
    </row>
    <row r="261" spans="1:14" s="220" customFormat="1" ht="42" customHeight="1" x14ac:dyDescent="0.25">
      <c r="A261" s="686"/>
      <c r="B261" s="687"/>
      <c r="C261" s="695" t="s">
        <v>293</v>
      </c>
      <c r="D261" s="696">
        <v>2</v>
      </c>
      <c r="E261" s="690" t="s">
        <v>1284</v>
      </c>
      <c r="F261" s="697"/>
      <c r="G261" s="698" t="s">
        <v>3938</v>
      </c>
      <c r="H261" s="698"/>
      <c r="I261" s="698"/>
      <c r="J261" s="698"/>
      <c r="K261" s="679">
        <v>250</v>
      </c>
      <c r="L261" s="692"/>
      <c r="M261" s="667"/>
      <c r="N261" s="693"/>
    </row>
    <row r="262" spans="1:14" s="220" customFormat="1" ht="42" customHeight="1" x14ac:dyDescent="0.25">
      <c r="A262" s="686"/>
      <c r="B262" s="687"/>
      <c r="C262" s="695" t="s">
        <v>294</v>
      </c>
      <c r="D262" s="696">
        <v>2</v>
      </c>
      <c r="E262" s="690" t="s">
        <v>1285</v>
      </c>
      <c r="F262" s="697"/>
      <c r="G262" s="698" t="s">
        <v>5</v>
      </c>
      <c r="H262" s="698"/>
      <c r="I262" s="698"/>
      <c r="J262" s="698"/>
      <c r="K262" s="679">
        <v>251</v>
      </c>
      <c r="L262" s="692"/>
      <c r="M262" s="667"/>
      <c r="N262" s="693"/>
    </row>
    <row r="263" spans="1:14" s="220" customFormat="1" ht="42" customHeight="1" x14ac:dyDescent="0.25">
      <c r="A263" s="686"/>
      <c r="B263" s="687"/>
      <c r="C263" s="695" t="s">
        <v>295</v>
      </c>
      <c r="D263" s="696">
        <v>3</v>
      </c>
      <c r="E263" s="690" t="s">
        <v>1658</v>
      </c>
      <c r="F263" s="697"/>
      <c r="G263" s="698" t="s">
        <v>5</v>
      </c>
      <c r="H263" s="698"/>
      <c r="I263" s="698"/>
      <c r="J263" s="698"/>
      <c r="K263" s="679">
        <v>252</v>
      </c>
      <c r="L263" s="692"/>
      <c r="M263" s="667"/>
      <c r="N263" s="693"/>
    </row>
    <row r="264" spans="1:14" s="220" customFormat="1" ht="42" customHeight="1" x14ac:dyDescent="0.25">
      <c r="A264" s="686"/>
      <c r="B264" s="687"/>
      <c r="C264" s="695" t="s">
        <v>296</v>
      </c>
      <c r="D264" s="696">
        <v>3</v>
      </c>
      <c r="E264" s="690" t="s">
        <v>1287</v>
      </c>
      <c r="F264" s="697"/>
      <c r="G264" s="698" t="s">
        <v>3939</v>
      </c>
      <c r="H264" s="698"/>
      <c r="I264" s="698"/>
      <c r="J264" s="698"/>
      <c r="K264" s="679">
        <v>253</v>
      </c>
      <c r="L264" s="692"/>
      <c r="M264" s="667"/>
      <c r="N264" s="693"/>
    </row>
    <row r="265" spans="1:14" s="220" customFormat="1" ht="42" customHeight="1" x14ac:dyDescent="0.25">
      <c r="A265" s="686"/>
      <c r="B265" s="687"/>
      <c r="C265" s="695" t="s">
        <v>297</v>
      </c>
      <c r="D265" s="696">
        <v>3</v>
      </c>
      <c r="E265" s="690" t="s">
        <v>1286</v>
      </c>
      <c r="F265" s="697"/>
      <c r="G265" s="698" t="s">
        <v>5</v>
      </c>
      <c r="H265" s="698"/>
      <c r="I265" s="698"/>
      <c r="J265" s="698"/>
      <c r="K265" s="679">
        <v>254</v>
      </c>
      <c r="L265" s="692"/>
      <c r="M265" s="667"/>
      <c r="N265" s="693"/>
    </row>
    <row r="266" spans="1:14" s="220" customFormat="1" ht="42" customHeight="1" x14ac:dyDescent="0.25">
      <c r="A266" s="686"/>
      <c r="B266" s="687"/>
      <c r="C266" s="695" t="s">
        <v>298</v>
      </c>
      <c r="D266" s="696">
        <v>3</v>
      </c>
      <c r="E266" s="690" t="s">
        <v>1288</v>
      </c>
      <c r="F266" s="697"/>
      <c r="G266" s="698" t="s">
        <v>5</v>
      </c>
      <c r="H266" s="698"/>
      <c r="I266" s="698"/>
      <c r="J266" s="698"/>
      <c r="K266" s="679">
        <v>255</v>
      </c>
      <c r="L266" s="692"/>
      <c r="M266" s="667"/>
      <c r="N266" s="693"/>
    </row>
    <row r="267" spans="1:14" s="220" customFormat="1" ht="42" customHeight="1" x14ac:dyDescent="0.25">
      <c r="A267" s="686"/>
      <c r="B267" s="687"/>
      <c r="C267" s="695" t="s">
        <v>182</v>
      </c>
      <c r="D267" s="696">
        <v>1</v>
      </c>
      <c r="E267" s="690" t="s">
        <v>2857</v>
      </c>
      <c r="F267" s="697"/>
      <c r="G267" s="698" t="s">
        <v>5</v>
      </c>
      <c r="H267" s="698"/>
      <c r="I267" s="698"/>
      <c r="J267" s="698"/>
      <c r="K267" s="679">
        <v>256</v>
      </c>
      <c r="L267" s="692"/>
      <c r="M267" s="667"/>
      <c r="N267" s="693"/>
    </row>
    <row r="268" spans="1:14" s="220" customFormat="1" ht="42" customHeight="1" x14ac:dyDescent="0.25">
      <c r="A268" s="686"/>
      <c r="B268" s="687"/>
      <c r="C268" s="695" t="s">
        <v>183</v>
      </c>
      <c r="D268" s="696">
        <v>2</v>
      </c>
      <c r="E268" s="690" t="s">
        <v>1241</v>
      </c>
      <c r="F268" s="697"/>
      <c r="G268" s="698" t="s">
        <v>5</v>
      </c>
      <c r="H268" s="698"/>
      <c r="I268" s="698"/>
      <c r="J268" s="698"/>
      <c r="K268" s="679">
        <v>257</v>
      </c>
      <c r="L268" s="692"/>
      <c r="M268" s="667"/>
      <c r="N268" s="693"/>
    </row>
    <row r="269" spans="1:14" s="220" customFormat="1" ht="42" customHeight="1" x14ac:dyDescent="0.25">
      <c r="A269" s="686"/>
      <c r="B269" s="687"/>
      <c r="C269" s="695" t="s">
        <v>184</v>
      </c>
      <c r="D269" s="696">
        <v>2</v>
      </c>
      <c r="E269" s="690" t="s">
        <v>2858</v>
      </c>
      <c r="F269" s="697"/>
      <c r="G269" s="698" t="s">
        <v>5</v>
      </c>
      <c r="H269" s="698"/>
      <c r="I269" s="698"/>
      <c r="J269" s="698"/>
      <c r="K269" s="679">
        <v>258</v>
      </c>
      <c r="L269" s="692"/>
      <c r="M269" s="667"/>
      <c r="N269" s="693"/>
    </row>
    <row r="270" spans="1:14" s="220" customFormat="1" ht="42" customHeight="1" x14ac:dyDescent="0.25">
      <c r="A270" s="686"/>
      <c r="B270" s="687"/>
      <c r="C270" s="695" t="s">
        <v>185</v>
      </c>
      <c r="D270" s="696">
        <v>3</v>
      </c>
      <c r="E270" s="690" t="s">
        <v>4136</v>
      </c>
      <c r="F270" s="697"/>
      <c r="G270" s="698" t="s">
        <v>5</v>
      </c>
      <c r="H270" s="698"/>
      <c r="I270" s="698"/>
      <c r="J270" s="698"/>
      <c r="K270" s="679">
        <v>259</v>
      </c>
      <c r="L270" s="692"/>
      <c r="M270" s="667"/>
      <c r="N270" s="693"/>
    </row>
    <row r="271" spans="1:14" s="220" customFormat="1" ht="42" customHeight="1" x14ac:dyDescent="0.25">
      <c r="A271" s="686"/>
      <c r="B271" s="687"/>
      <c r="C271" s="695" t="s">
        <v>186</v>
      </c>
      <c r="D271" s="696">
        <v>3</v>
      </c>
      <c r="E271" s="690" t="s">
        <v>2859</v>
      </c>
      <c r="F271" s="697"/>
      <c r="G271" s="698" t="s">
        <v>5</v>
      </c>
      <c r="H271" s="698"/>
      <c r="I271" s="698"/>
      <c r="J271" s="698"/>
      <c r="K271" s="679">
        <v>260</v>
      </c>
      <c r="L271" s="692"/>
      <c r="M271" s="667"/>
      <c r="N271" s="693"/>
    </row>
    <row r="272" spans="1:14" s="220" customFormat="1" ht="42" customHeight="1" x14ac:dyDescent="0.25">
      <c r="A272" s="686"/>
      <c r="B272" s="687"/>
      <c r="C272" s="695" t="s">
        <v>187</v>
      </c>
      <c r="D272" s="696">
        <v>3</v>
      </c>
      <c r="E272" s="690" t="s">
        <v>1242</v>
      </c>
      <c r="F272" s="697"/>
      <c r="G272" s="698" t="s">
        <v>5</v>
      </c>
      <c r="H272" s="698"/>
      <c r="I272" s="698"/>
      <c r="J272" s="698"/>
      <c r="K272" s="679">
        <v>261</v>
      </c>
      <c r="L272" s="692"/>
      <c r="M272" s="667"/>
      <c r="N272" s="693"/>
    </row>
    <row r="273" spans="1:14" s="220" customFormat="1" ht="42" customHeight="1" x14ac:dyDescent="0.25">
      <c r="A273" s="686"/>
      <c r="B273" s="687"/>
      <c r="C273" s="695" t="s">
        <v>188</v>
      </c>
      <c r="D273" s="696">
        <v>1</v>
      </c>
      <c r="E273" s="690" t="s">
        <v>4137</v>
      </c>
      <c r="F273" s="697"/>
      <c r="G273" s="698" t="s">
        <v>5</v>
      </c>
      <c r="H273" s="698"/>
      <c r="I273" s="698"/>
      <c r="J273" s="698"/>
      <c r="K273" s="679">
        <v>262</v>
      </c>
      <c r="L273" s="692"/>
      <c r="M273" s="667"/>
      <c r="N273" s="693"/>
    </row>
    <row r="274" spans="1:14" s="220" customFormat="1" ht="42" customHeight="1" x14ac:dyDescent="0.25">
      <c r="A274" s="686"/>
      <c r="B274" s="687"/>
      <c r="C274" s="695" t="s">
        <v>189</v>
      </c>
      <c r="D274" s="696">
        <v>1</v>
      </c>
      <c r="E274" s="690" t="s">
        <v>4138</v>
      </c>
      <c r="F274" s="697"/>
      <c r="G274" s="698" t="s">
        <v>5</v>
      </c>
      <c r="H274" s="698"/>
      <c r="I274" s="698"/>
      <c r="J274" s="698"/>
      <c r="K274" s="679">
        <v>263</v>
      </c>
      <c r="L274" s="692"/>
      <c r="M274" s="667"/>
      <c r="N274" s="693"/>
    </row>
    <row r="275" spans="1:14" s="220" customFormat="1" ht="42" customHeight="1" x14ac:dyDescent="0.25">
      <c r="A275" s="686"/>
      <c r="B275" s="687"/>
      <c r="C275" s="695" t="s">
        <v>190</v>
      </c>
      <c r="D275" s="696">
        <v>2</v>
      </c>
      <c r="E275" s="690" t="s">
        <v>4139</v>
      </c>
      <c r="F275" s="697"/>
      <c r="G275" s="698" t="s">
        <v>5</v>
      </c>
      <c r="H275" s="698"/>
      <c r="I275" s="698"/>
      <c r="J275" s="698"/>
      <c r="K275" s="679">
        <v>264</v>
      </c>
      <c r="L275" s="692"/>
      <c r="M275" s="667"/>
      <c r="N275" s="693"/>
    </row>
    <row r="276" spans="1:14" s="220" customFormat="1" ht="42" customHeight="1" x14ac:dyDescent="0.25">
      <c r="A276" s="686"/>
      <c r="B276" s="687"/>
      <c r="C276" s="695" t="s">
        <v>191</v>
      </c>
      <c r="D276" s="696">
        <v>2</v>
      </c>
      <c r="E276" s="690" t="s">
        <v>4140</v>
      </c>
      <c r="F276" s="697"/>
      <c r="G276" s="698" t="s">
        <v>5</v>
      </c>
      <c r="H276" s="698"/>
      <c r="I276" s="698"/>
      <c r="J276" s="698"/>
      <c r="K276" s="679">
        <v>265</v>
      </c>
      <c r="L276" s="692"/>
      <c r="M276" s="667"/>
      <c r="N276" s="693"/>
    </row>
    <row r="277" spans="1:14" s="220" customFormat="1" ht="42" customHeight="1" x14ac:dyDescent="0.25">
      <c r="A277" s="686"/>
      <c r="B277" s="687"/>
      <c r="C277" s="695" t="s">
        <v>192</v>
      </c>
      <c r="D277" s="696">
        <v>2</v>
      </c>
      <c r="E277" s="690" t="s">
        <v>4141</v>
      </c>
      <c r="F277" s="697"/>
      <c r="G277" s="698" t="s">
        <v>5</v>
      </c>
      <c r="H277" s="698"/>
      <c r="I277" s="698"/>
      <c r="J277" s="698"/>
      <c r="K277" s="679">
        <v>266</v>
      </c>
      <c r="L277" s="692"/>
      <c r="M277" s="667"/>
      <c r="N277" s="693"/>
    </row>
    <row r="278" spans="1:14" s="220" customFormat="1" ht="42" customHeight="1" x14ac:dyDescent="0.25">
      <c r="A278" s="686"/>
      <c r="B278" s="687"/>
      <c r="C278" s="695" t="s">
        <v>193</v>
      </c>
      <c r="D278" s="696">
        <v>2</v>
      </c>
      <c r="E278" s="690" t="s">
        <v>4142</v>
      </c>
      <c r="F278" s="697"/>
      <c r="G278" s="698" t="s">
        <v>5</v>
      </c>
      <c r="H278" s="698"/>
      <c r="I278" s="698"/>
      <c r="J278" s="698"/>
      <c r="K278" s="679">
        <v>267</v>
      </c>
      <c r="L278" s="692"/>
      <c r="M278" s="667"/>
      <c r="N278" s="693"/>
    </row>
    <row r="279" spans="1:14" s="220" customFormat="1" ht="42" customHeight="1" x14ac:dyDescent="0.25">
      <c r="A279" s="686"/>
      <c r="B279" s="687"/>
      <c r="C279" s="695" t="s">
        <v>194</v>
      </c>
      <c r="D279" s="696">
        <v>2</v>
      </c>
      <c r="E279" s="690" t="s">
        <v>4143</v>
      </c>
      <c r="F279" s="697"/>
      <c r="G279" s="698" t="s">
        <v>3924</v>
      </c>
      <c r="H279" s="698"/>
      <c r="I279" s="698"/>
      <c r="J279" s="698"/>
      <c r="K279" s="679">
        <v>268</v>
      </c>
      <c r="L279" s="692"/>
      <c r="M279" s="667"/>
      <c r="N279" s="693"/>
    </row>
    <row r="280" spans="1:14" s="220" customFormat="1" ht="42" customHeight="1" x14ac:dyDescent="0.25">
      <c r="A280" s="686"/>
      <c r="B280" s="687"/>
      <c r="C280" s="695" t="s">
        <v>195</v>
      </c>
      <c r="D280" s="696">
        <v>3</v>
      </c>
      <c r="E280" s="690" t="s">
        <v>4144</v>
      </c>
      <c r="F280" s="697"/>
      <c r="G280" s="698" t="s">
        <v>5</v>
      </c>
      <c r="H280" s="698"/>
      <c r="I280" s="698"/>
      <c r="J280" s="698"/>
      <c r="K280" s="679">
        <v>269</v>
      </c>
      <c r="L280" s="692"/>
      <c r="M280" s="667"/>
      <c r="N280" s="693"/>
    </row>
    <row r="281" spans="1:14" s="220" customFormat="1" ht="42" customHeight="1" x14ac:dyDescent="0.25">
      <c r="A281" s="686"/>
      <c r="B281" s="687"/>
      <c r="C281" s="695" t="s">
        <v>196</v>
      </c>
      <c r="D281" s="696">
        <v>3</v>
      </c>
      <c r="E281" s="690" t="s">
        <v>4145</v>
      </c>
      <c r="F281" s="697"/>
      <c r="G281" s="698" t="s">
        <v>5</v>
      </c>
      <c r="H281" s="698"/>
      <c r="I281" s="698"/>
      <c r="J281" s="698"/>
      <c r="K281" s="679">
        <v>270</v>
      </c>
      <c r="L281" s="692"/>
      <c r="M281" s="667"/>
      <c r="N281" s="693"/>
    </row>
    <row r="282" spans="1:14" s="220" customFormat="1" ht="42" customHeight="1" x14ac:dyDescent="0.25">
      <c r="A282" s="686"/>
      <c r="B282" s="687"/>
      <c r="C282" s="695" t="s">
        <v>197</v>
      </c>
      <c r="D282" s="696">
        <v>1</v>
      </c>
      <c r="E282" s="690" t="s">
        <v>4146</v>
      </c>
      <c r="F282" s="697"/>
      <c r="G282" s="698" t="s">
        <v>5</v>
      </c>
      <c r="H282" s="698"/>
      <c r="I282" s="698"/>
      <c r="J282" s="698"/>
      <c r="K282" s="679">
        <v>271</v>
      </c>
      <c r="L282" s="692"/>
      <c r="M282" s="667"/>
      <c r="N282" s="693"/>
    </row>
    <row r="283" spans="1:14" s="220" customFormat="1" ht="42" customHeight="1" x14ac:dyDescent="0.25">
      <c r="A283" s="686"/>
      <c r="B283" s="687"/>
      <c r="C283" s="695" t="s">
        <v>198</v>
      </c>
      <c r="D283" s="696">
        <v>1</v>
      </c>
      <c r="E283" s="690" t="s">
        <v>4147</v>
      </c>
      <c r="F283" s="697"/>
      <c r="G283" s="698" t="s">
        <v>5</v>
      </c>
      <c r="H283" s="698"/>
      <c r="I283" s="698"/>
      <c r="J283" s="698"/>
      <c r="K283" s="679">
        <v>272</v>
      </c>
      <c r="L283" s="692"/>
      <c r="M283" s="667"/>
      <c r="N283" s="693"/>
    </row>
    <row r="284" spans="1:14" s="220" customFormat="1" ht="42" customHeight="1" x14ac:dyDescent="0.25">
      <c r="A284" s="686"/>
      <c r="B284" s="687"/>
      <c r="C284" s="695" t="s">
        <v>199</v>
      </c>
      <c r="D284" s="696">
        <v>1</v>
      </c>
      <c r="E284" s="690" t="s">
        <v>4148</v>
      </c>
      <c r="F284" s="697"/>
      <c r="G284" s="698" t="s">
        <v>5</v>
      </c>
      <c r="H284" s="698"/>
      <c r="I284" s="698"/>
      <c r="J284" s="698"/>
      <c r="K284" s="679">
        <v>273</v>
      </c>
      <c r="L284" s="692"/>
      <c r="M284" s="667"/>
      <c r="N284" s="693"/>
    </row>
    <row r="285" spans="1:14" s="220" customFormat="1" ht="42" customHeight="1" x14ac:dyDescent="0.25">
      <c r="A285" s="686"/>
      <c r="B285" s="687"/>
      <c r="C285" s="695" t="s">
        <v>200</v>
      </c>
      <c r="D285" s="696">
        <v>2</v>
      </c>
      <c r="E285" s="690" t="s">
        <v>4149</v>
      </c>
      <c r="F285" s="697"/>
      <c r="G285" s="698" t="s">
        <v>3940</v>
      </c>
      <c r="H285" s="698"/>
      <c r="I285" s="698"/>
      <c r="J285" s="698"/>
      <c r="K285" s="679">
        <v>274</v>
      </c>
      <c r="L285" s="692"/>
      <c r="M285" s="667"/>
      <c r="N285" s="693"/>
    </row>
    <row r="286" spans="1:14" s="220" customFormat="1" ht="42" customHeight="1" x14ac:dyDescent="0.25">
      <c r="A286" s="686"/>
      <c r="B286" s="687"/>
      <c r="C286" s="695" t="s">
        <v>201</v>
      </c>
      <c r="D286" s="696">
        <v>2</v>
      </c>
      <c r="E286" s="690" t="s">
        <v>4150</v>
      </c>
      <c r="F286" s="697"/>
      <c r="G286" s="698" t="s">
        <v>3941</v>
      </c>
      <c r="H286" s="698"/>
      <c r="I286" s="698"/>
      <c r="J286" s="698"/>
      <c r="K286" s="679">
        <v>275</v>
      </c>
      <c r="L286" s="692"/>
      <c r="M286" s="667"/>
      <c r="N286" s="693"/>
    </row>
    <row r="287" spans="1:14" s="220" customFormat="1" ht="42" customHeight="1" x14ac:dyDescent="0.25">
      <c r="A287" s="686"/>
      <c r="B287" s="687"/>
      <c r="C287" s="695" t="s">
        <v>202</v>
      </c>
      <c r="D287" s="696">
        <v>2</v>
      </c>
      <c r="E287" s="690" t="s">
        <v>4151</v>
      </c>
      <c r="F287" s="697"/>
      <c r="G287" s="698" t="s">
        <v>3942</v>
      </c>
      <c r="H287" s="698"/>
      <c r="I287" s="698"/>
      <c r="J287" s="698"/>
      <c r="K287" s="679">
        <v>276</v>
      </c>
      <c r="L287" s="692"/>
      <c r="M287" s="667"/>
      <c r="N287" s="693"/>
    </row>
    <row r="288" spans="1:14" s="220" customFormat="1" ht="42" customHeight="1" x14ac:dyDescent="0.25">
      <c r="A288" s="686"/>
      <c r="B288" s="687"/>
      <c r="C288" s="695" t="s">
        <v>203</v>
      </c>
      <c r="D288" s="696">
        <v>2</v>
      </c>
      <c r="E288" s="690" t="s">
        <v>4152</v>
      </c>
      <c r="F288" s="697"/>
      <c r="G288" s="698" t="s">
        <v>3943</v>
      </c>
      <c r="H288" s="698"/>
      <c r="I288" s="698"/>
      <c r="J288" s="698"/>
      <c r="K288" s="679">
        <v>277</v>
      </c>
      <c r="L288" s="692"/>
      <c r="M288" s="667"/>
      <c r="N288" s="693"/>
    </row>
    <row r="289" spans="1:14" s="220" customFormat="1" ht="42" customHeight="1" x14ac:dyDescent="0.25">
      <c r="A289" s="686"/>
      <c r="B289" s="687"/>
      <c r="C289" s="695" t="s">
        <v>204</v>
      </c>
      <c r="D289" s="696">
        <v>2</v>
      </c>
      <c r="E289" s="690" t="s">
        <v>4153</v>
      </c>
      <c r="F289" s="697"/>
      <c r="G289" s="698" t="s">
        <v>5</v>
      </c>
      <c r="H289" s="698"/>
      <c r="I289" s="698"/>
      <c r="J289" s="698"/>
      <c r="K289" s="679">
        <v>278</v>
      </c>
      <c r="L289" s="692"/>
      <c r="M289" s="667"/>
      <c r="N289" s="693"/>
    </row>
    <row r="290" spans="1:14" s="220" customFormat="1" ht="42" customHeight="1" x14ac:dyDescent="0.25">
      <c r="A290" s="686"/>
      <c r="B290" s="687"/>
      <c r="C290" s="695" t="s">
        <v>205</v>
      </c>
      <c r="D290" s="696">
        <v>3</v>
      </c>
      <c r="E290" s="690" t="s">
        <v>4154</v>
      </c>
      <c r="F290" s="697"/>
      <c r="G290" s="698" t="s">
        <v>5</v>
      </c>
      <c r="H290" s="698"/>
      <c r="I290" s="698"/>
      <c r="J290" s="698"/>
      <c r="K290" s="679">
        <v>279</v>
      </c>
      <c r="L290" s="692"/>
      <c r="M290" s="667"/>
      <c r="N290" s="693"/>
    </row>
    <row r="291" spans="1:14" s="220" customFormat="1" ht="42" customHeight="1" x14ac:dyDescent="0.25">
      <c r="A291" s="686"/>
      <c r="B291" s="687"/>
      <c r="C291" s="695" t="s">
        <v>206</v>
      </c>
      <c r="D291" s="696">
        <v>3</v>
      </c>
      <c r="E291" s="690" t="s">
        <v>4155</v>
      </c>
      <c r="F291" s="697"/>
      <c r="G291" s="698" t="s">
        <v>3944</v>
      </c>
      <c r="H291" s="698"/>
      <c r="I291" s="698"/>
      <c r="J291" s="698"/>
      <c r="K291" s="679">
        <v>280</v>
      </c>
      <c r="L291" s="692"/>
      <c r="M291" s="667"/>
      <c r="N291" s="693"/>
    </row>
    <row r="292" spans="1:14" s="220" customFormat="1" ht="42" customHeight="1" x14ac:dyDescent="0.25">
      <c r="A292" s="686"/>
      <c r="B292" s="687"/>
      <c r="C292" s="695" t="s">
        <v>876</v>
      </c>
      <c r="D292" s="696">
        <v>3</v>
      </c>
      <c r="E292" s="690" t="s">
        <v>4156</v>
      </c>
      <c r="F292" s="697"/>
      <c r="G292" s="698" t="s">
        <v>5</v>
      </c>
      <c r="H292" s="698"/>
      <c r="I292" s="698"/>
      <c r="J292" s="698"/>
      <c r="K292" s="679">
        <v>281</v>
      </c>
      <c r="L292" s="692"/>
      <c r="M292" s="667"/>
      <c r="N292" s="693"/>
    </row>
    <row r="293" spans="1:14" s="220" customFormat="1" ht="42" customHeight="1" x14ac:dyDescent="0.25">
      <c r="A293" s="686"/>
      <c r="B293" s="687"/>
      <c r="C293" s="695" t="s">
        <v>2270</v>
      </c>
      <c r="D293" s="696">
        <v>3</v>
      </c>
      <c r="E293" s="690" t="s">
        <v>4157</v>
      </c>
      <c r="F293" s="697"/>
      <c r="G293" s="698" t="s">
        <v>5</v>
      </c>
      <c r="H293" s="698"/>
      <c r="I293" s="698"/>
      <c r="J293" s="698"/>
      <c r="K293" s="679">
        <v>282</v>
      </c>
      <c r="L293" s="692"/>
      <c r="M293" s="667"/>
      <c r="N293" s="693"/>
    </row>
    <row r="294" spans="1:14" s="220" customFormat="1" ht="42" customHeight="1" x14ac:dyDescent="0.25">
      <c r="A294" s="686"/>
      <c r="B294" s="687"/>
      <c r="C294" s="695" t="s">
        <v>207</v>
      </c>
      <c r="D294" s="696">
        <v>1</v>
      </c>
      <c r="E294" s="690" t="s">
        <v>4158</v>
      </c>
      <c r="F294" s="697"/>
      <c r="G294" s="698" t="s">
        <v>3945</v>
      </c>
      <c r="H294" s="698"/>
      <c r="I294" s="698"/>
      <c r="J294" s="698"/>
      <c r="K294" s="679">
        <v>283</v>
      </c>
      <c r="L294" s="692"/>
      <c r="M294" s="667"/>
      <c r="N294" s="693"/>
    </row>
    <row r="295" spans="1:14" s="220" customFormat="1" ht="42" customHeight="1" x14ac:dyDescent="0.25">
      <c r="A295" s="686"/>
      <c r="B295" s="687"/>
      <c r="C295" s="695" t="s">
        <v>208</v>
      </c>
      <c r="D295" s="696">
        <v>1</v>
      </c>
      <c r="E295" s="690" t="s">
        <v>1586</v>
      </c>
      <c r="F295" s="697"/>
      <c r="G295" s="698" t="s">
        <v>3946</v>
      </c>
      <c r="H295" s="698"/>
      <c r="I295" s="698"/>
      <c r="J295" s="698"/>
      <c r="K295" s="679">
        <v>284</v>
      </c>
      <c r="L295" s="692"/>
      <c r="M295" s="667"/>
      <c r="N295" s="693"/>
    </row>
    <row r="296" spans="1:14" s="220" customFormat="1" ht="42" customHeight="1" x14ac:dyDescent="0.25">
      <c r="A296" s="686"/>
      <c r="B296" s="687"/>
      <c r="C296" s="695" t="s">
        <v>209</v>
      </c>
      <c r="D296" s="696">
        <v>1</v>
      </c>
      <c r="E296" s="690" t="s">
        <v>1587</v>
      </c>
      <c r="F296" s="697"/>
      <c r="G296" s="698" t="s">
        <v>5</v>
      </c>
      <c r="H296" s="698"/>
      <c r="I296" s="698"/>
      <c r="J296" s="698"/>
      <c r="K296" s="679">
        <v>285</v>
      </c>
      <c r="L296" s="692"/>
      <c r="M296" s="667"/>
      <c r="N296" s="693"/>
    </row>
    <row r="297" spans="1:14" s="220" customFormat="1" ht="42" customHeight="1" x14ac:dyDescent="0.25">
      <c r="A297" s="686"/>
      <c r="B297" s="687"/>
      <c r="C297" s="695" t="s">
        <v>210</v>
      </c>
      <c r="D297" s="696">
        <v>2</v>
      </c>
      <c r="E297" s="690" t="s">
        <v>4159</v>
      </c>
      <c r="F297" s="697"/>
      <c r="G297" s="698" t="s">
        <v>5</v>
      </c>
      <c r="H297" s="698"/>
      <c r="I297" s="698"/>
      <c r="J297" s="698"/>
      <c r="K297" s="679">
        <v>286</v>
      </c>
      <c r="L297" s="692"/>
      <c r="M297" s="667"/>
      <c r="N297" s="693"/>
    </row>
    <row r="298" spans="1:14" s="220" customFormat="1" ht="42" customHeight="1" x14ac:dyDescent="0.25">
      <c r="A298" s="686"/>
      <c r="B298" s="687"/>
      <c r="C298" s="695" t="s">
        <v>211</v>
      </c>
      <c r="D298" s="696">
        <v>2</v>
      </c>
      <c r="E298" s="690" t="s">
        <v>1243</v>
      </c>
      <c r="F298" s="697"/>
      <c r="G298" s="698" t="s">
        <v>3921</v>
      </c>
      <c r="H298" s="698"/>
      <c r="I298" s="698"/>
      <c r="J298" s="698"/>
      <c r="K298" s="679">
        <v>287</v>
      </c>
      <c r="L298" s="692"/>
      <c r="M298" s="667"/>
      <c r="N298" s="693"/>
    </row>
    <row r="299" spans="1:14" s="220" customFormat="1" ht="42" customHeight="1" x14ac:dyDescent="0.25">
      <c r="A299" s="686"/>
      <c r="B299" s="687"/>
      <c r="C299" s="695" t="s">
        <v>212</v>
      </c>
      <c r="D299" s="696">
        <v>2</v>
      </c>
      <c r="E299" s="690" t="s">
        <v>2860</v>
      </c>
      <c r="F299" s="697"/>
      <c r="G299" s="698" t="s">
        <v>3947</v>
      </c>
      <c r="H299" s="698"/>
      <c r="I299" s="698"/>
      <c r="J299" s="698"/>
      <c r="K299" s="679">
        <v>288</v>
      </c>
      <c r="L299" s="692"/>
      <c r="M299" s="667"/>
      <c r="N299" s="693"/>
    </row>
    <row r="300" spans="1:14" s="220" customFormat="1" ht="42" customHeight="1" x14ac:dyDescent="0.25">
      <c r="A300" s="686"/>
      <c r="B300" s="687"/>
      <c r="C300" s="695" t="s">
        <v>213</v>
      </c>
      <c r="D300" s="696">
        <v>2</v>
      </c>
      <c r="E300" s="690" t="s">
        <v>2861</v>
      </c>
      <c r="F300" s="697"/>
      <c r="G300" s="698" t="s">
        <v>5</v>
      </c>
      <c r="H300" s="698"/>
      <c r="I300" s="698"/>
      <c r="J300" s="698"/>
      <c r="K300" s="679">
        <v>289</v>
      </c>
      <c r="L300" s="692"/>
      <c r="M300" s="667"/>
      <c r="N300" s="693"/>
    </row>
    <row r="301" spans="1:14" s="220" customFormat="1" ht="42" customHeight="1" x14ac:dyDescent="0.25">
      <c r="A301" s="686"/>
      <c r="B301" s="687"/>
      <c r="C301" s="695" t="s">
        <v>877</v>
      </c>
      <c r="D301" s="696">
        <v>2</v>
      </c>
      <c r="E301" s="690" t="s">
        <v>4160</v>
      </c>
      <c r="F301" s="697"/>
      <c r="G301" s="698" t="s">
        <v>3945</v>
      </c>
      <c r="H301" s="698"/>
      <c r="I301" s="698"/>
      <c r="J301" s="698"/>
      <c r="K301" s="679">
        <v>290</v>
      </c>
      <c r="L301" s="692"/>
      <c r="M301" s="667"/>
      <c r="N301" s="693"/>
    </row>
    <row r="302" spans="1:14" s="220" customFormat="1" ht="42" customHeight="1" x14ac:dyDescent="0.25">
      <c r="A302" s="686"/>
      <c r="B302" s="687"/>
      <c r="C302" s="695" t="s">
        <v>878</v>
      </c>
      <c r="D302" s="696">
        <v>2</v>
      </c>
      <c r="E302" s="690" t="s">
        <v>1244</v>
      </c>
      <c r="F302" s="697"/>
      <c r="G302" s="698" t="s">
        <v>3948</v>
      </c>
      <c r="H302" s="698"/>
      <c r="I302" s="698"/>
      <c r="J302" s="698"/>
      <c r="K302" s="679">
        <v>291</v>
      </c>
      <c r="L302" s="692"/>
      <c r="M302" s="667"/>
      <c r="N302" s="693"/>
    </row>
    <row r="303" spans="1:14" s="220" customFormat="1" ht="42" customHeight="1" x14ac:dyDescent="0.25">
      <c r="A303" s="686"/>
      <c r="B303" s="687"/>
      <c r="C303" s="695" t="s">
        <v>879</v>
      </c>
      <c r="D303" s="696">
        <v>2</v>
      </c>
      <c r="E303" s="690" t="s">
        <v>2862</v>
      </c>
      <c r="F303" s="697"/>
      <c r="G303" s="698" t="s">
        <v>5</v>
      </c>
      <c r="H303" s="698"/>
      <c r="I303" s="698"/>
      <c r="J303" s="698"/>
      <c r="K303" s="679">
        <v>292</v>
      </c>
      <c r="L303" s="692"/>
      <c r="M303" s="667"/>
      <c r="N303" s="693"/>
    </row>
    <row r="304" spans="1:14" s="220" customFormat="1" ht="42" customHeight="1" x14ac:dyDescent="0.25">
      <c r="A304" s="686"/>
      <c r="B304" s="687"/>
      <c r="C304" s="695" t="s">
        <v>880</v>
      </c>
      <c r="D304" s="696">
        <v>2</v>
      </c>
      <c r="E304" s="690" t="s">
        <v>2863</v>
      </c>
      <c r="F304" s="697"/>
      <c r="G304" s="698" t="s">
        <v>5</v>
      </c>
      <c r="H304" s="698"/>
      <c r="I304" s="698"/>
      <c r="J304" s="698"/>
      <c r="K304" s="679">
        <v>293</v>
      </c>
      <c r="L304" s="692"/>
      <c r="M304" s="667"/>
      <c r="N304" s="693"/>
    </row>
    <row r="305" spans="1:14" s="220" customFormat="1" ht="42" customHeight="1" x14ac:dyDescent="0.25">
      <c r="A305" s="686"/>
      <c r="B305" s="687"/>
      <c r="C305" s="695" t="s">
        <v>881</v>
      </c>
      <c r="D305" s="696">
        <v>2</v>
      </c>
      <c r="E305" s="690" t="s">
        <v>1352</v>
      </c>
      <c r="F305" s="697"/>
      <c r="G305" s="698" t="s">
        <v>5</v>
      </c>
      <c r="H305" s="698"/>
      <c r="I305" s="698"/>
      <c r="J305" s="698"/>
      <c r="K305" s="679">
        <v>294</v>
      </c>
      <c r="L305" s="692"/>
      <c r="M305" s="667"/>
      <c r="N305" s="693"/>
    </row>
    <row r="306" spans="1:14" s="220" customFormat="1" ht="42" customHeight="1" x14ac:dyDescent="0.25">
      <c r="A306" s="686"/>
      <c r="B306" s="687"/>
      <c r="C306" s="695" t="s">
        <v>882</v>
      </c>
      <c r="D306" s="696">
        <v>3</v>
      </c>
      <c r="E306" s="690" t="s">
        <v>2864</v>
      </c>
      <c r="F306" s="697"/>
      <c r="G306" s="698" t="s">
        <v>3928</v>
      </c>
      <c r="H306" s="698"/>
      <c r="I306" s="698"/>
      <c r="J306" s="698"/>
      <c r="K306" s="679">
        <v>295</v>
      </c>
      <c r="L306" s="692"/>
      <c r="M306" s="667"/>
      <c r="N306" s="693"/>
    </row>
    <row r="307" spans="1:14" s="220" customFormat="1" ht="42" customHeight="1" x14ac:dyDescent="0.25">
      <c r="A307" s="686"/>
      <c r="B307" s="687"/>
      <c r="C307" s="695" t="s">
        <v>883</v>
      </c>
      <c r="D307" s="696">
        <v>3</v>
      </c>
      <c r="E307" s="690" t="s">
        <v>2865</v>
      </c>
      <c r="F307" s="697"/>
      <c r="G307" s="698" t="s">
        <v>5</v>
      </c>
      <c r="H307" s="698"/>
      <c r="I307" s="698"/>
      <c r="J307" s="698"/>
      <c r="K307" s="679">
        <v>296</v>
      </c>
      <c r="L307" s="692"/>
      <c r="M307" s="667"/>
      <c r="N307" s="693"/>
    </row>
    <row r="308" spans="1:14" s="220" customFormat="1" ht="42" customHeight="1" x14ac:dyDescent="0.25">
      <c r="A308" s="686"/>
      <c r="B308" s="687"/>
      <c r="C308" s="695" t="s">
        <v>884</v>
      </c>
      <c r="D308" s="696">
        <v>3</v>
      </c>
      <c r="E308" s="690" t="s">
        <v>1245</v>
      </c>
      <c r="F308" s="697"/>
      <c r="G308" s="698" t="s">
        <v>3949</v>
      </c>
      <c r="H308" s="698"/>
      <c r="I308" s="698"/>
      <c r="J308" s="698"/>
      <c r="K308" s="679">
        <v>297</v>
      </c>
      <c r="L308" s="692"/>
      <c r="M308" s="667"/>
      <c r="N308" s="693"/>
    </row>
    <row r="309" spans="1:14" s="220" customFormat="1" ht="42" customHeight="1" x14ac:dyDescent="0.25">
      <c r="A309" s="686"/>
      <c r="B309" s="687"/>
      <c r="C309" s="695" t="s">
        <v>885</v>
      </c>
      <c r="D309" s="696">
        <v>3</v>
      </c>
      <c r="E309" s="690" t="s">
        <v>2866</v>
      </c>
      <c r="F309" s="697"/>
      <c r="G309" s="698" t="s">
        <v>3950</v>
      </c>
      <c r="H309" s="698"/>
      <c r="I309" s="698"/>
      <c r="J309" s="698"/>
      <c r="K309" s="679">
        <v>298</v>
      </c>
      <c r="L309" s="692"/>
      <c r="M309" s="667"/>
      <c r="N309" s="693"/>
    </row>
    <row r="310" spans="1:14" s="220" customFormat="1" ht="42" customHeight="1" x14ac:dyDescent="0.25">
      <c r="A310" s="686"/>
      <c r="B310" s="687"/>
      <c r="C310" s="695" t="s">
        <v>887</v>
      </c>
      <c r="D310" s="696">
        <v>2</v>
      </c>
      <c r="E310" s="690" t="s">
        <v>1246</v>
      </c>
      <c r="F310" s="697"/>
      <c r="G310" s="698" t="s">
        <v>5</v>
      </c>
      <c r="H310" s="698"/>
      <c r="I310" s="698"/>
      <c r="J310" s="698"/>
      <c r="K310" s="679">
        <v>299</v>
      </c>
      <c r="L310" s="692"/>
      <c r="M310" s="667"/>
      <c r="N310" s="693"/>
    </row>
    <row r="311" spans="1:14" s="220" customFormat="1" ht="42" customHeight="1" x14ac:dyDescent="0.25">
      <c r="A311" s="686"/>
      <c r="B311" s="687"/>
      <c r="C311" s="695" t="s">
        <v>888</v>
      </c>
      <c r="D311" s="696">
        <v>2</v>
      </c>
      <c r="E311" s="690" t="s">
        <v>1247</v>
      </c>
      <c r="F311" s="697"/>
      <c r="G311" s="698" t="s">
        <v>5</v>
      </c>
      <c r="H311" s="698"/>
      <c r="I311" s="698"/>
      <c r="J311" s="698"/>
      <c r="K311" s="679">
        <v>300</v>
      </c>
      <c r="L311" s="692"/>
      <c r="M311" s="667"/>
      <c r="N311" s="693"/>
    </row>
    <row r="312" spans="1:14" s="220" customFormat="1" ht="42" customHeight="1" x14ac:dyDescent="0.25">
      <c r="A312" s="686"/>
      <c r="B312" s="687"/>
      <c r="C312" s="695" t="s">
        <v>889</v>
      </c>
      <c r="D312" s="696">
        <v>3</v>
      </c>
      <c r="E312" s="690" t="s">
        <v>1659</v>
      </c>
      <c r="F312" s="697"/>
      <c r="G312" s="698" t="s">
        <v>5</v>
      </c>
      <c r="H312" s="698"/>
      <c r="I312" s="698"/>
      <c r="J312" s="698"/>
      <c r="K312" s="679">
        <v>301</v>
      </c>
      <c r="L312" s="692"/>
      <c r="M312" s="667"/>
      <c r="N312" s="693"/>
    </row>
    <row r="313" spans="1:14" s="220" customFormat="1" ht="42" customHeight="1" x14ac:dyDescent="0.25">
      <c r="A313" s="686"/>
      <c r="B313" s="687"/>
      <c r="C313" s="695" t="s">
        <v>890</v>
      </c>
      <c r="D313" s="696">
        <v>3</v>
      </c>
      <c r="E313" s="690" t="s">
        <v>2867</v>
      </c>
      <c r="F313" s="697"/>
      <c r="G313" s="698" t="s">
        <v>5</v>
      </c>
      <c r="H313" s="698"/>
      <c r="I313" s="698"/>
      <c r="J313" s="698"/>
      <c r="K313" s="679">
        <v>302</v>
      </c>
      <c r="L313" s="692"/>
      <c r="M313" s="667"/>
      <c r="N313" s="693"/>
    </row>
    <row r="314" spans="1:14" s="220" customFormat="1" ht="42" customHeight="1" x14ac:dyDescent="0.25">
      <c r="A314" s="686"/>
      <c r="B314" s="687"/>
      <c r="C314" s="695" t="s">
        <v>891</v>
      </c>
      <c r="D314" s="696">
        <v>3</v>
      </c>
      <c r="E314" s="690" t="s">
        <v>1248</v>
      </c>
      <c r="F314" s="697"/>
      <c r="G314" s="698" t="s">
        <v>5</v>
      </c>
      <c r="H314" s="698"/>
      <c r="I314" s="698"/>
      <c r="J314" s="698"/>
      <c r="K314" s="679">
        <v>303</v>
      </c>
      <c r="L314" s="692"/>
      <c r="M314" s="667"/>
      <c r="N314" s="693"/>
    </row>
    <row r="315" spans="1:14" s="220" customFormat="1" ht="42" customHeight="1" x14ac:dyDescent="0.25">
      <c r="A315" s="686"/>
      <c r="B315" s="687"/>
      <c r="C315" s="695" t="s">
        <v>892</v>
      </c>
      <c r="D315" s="696">
        <v>3</v>
      </c>
      <c r="E315" s="690" t="s">
        <v>1249</v>
      </c>
      <c r="F315" s="697"/>
      <c r="G315" s="698" t="s">
        <v>5</v>
      </c>
      <c r="H315" s="698"/>
      <c r="I315" s="698"/>
      <c r="J315" s="698"/>
      <c r="K315" s="679">
        <v>304</v>
      </c>
      <c r="L315" s="692"/>
      <c r="M315" s="667"/>
      <c r="N315" s="693"/>
    </row>
    <row r="316" spans="1:14" s="220" customFormat="1" ht="42" customHeight="1" x14ac:dyDescent="0.25">
      <c r="A316" s="686"/>
      <c r="B316" s="687"/>
      <c r="C316" s="695" t="s">
        <v>8</v>
      </c>
      <c r="D316" s="696">
        <v>1</v>
      </c>
      <c r="E316" s="690" t="s">
        <v>1683</v>
      </c>
      <c r="F316" s="697"/>
      <c r="G316" s="698" t="s">
        <v>5</v>
      </c>
      <c r="H316" s="698"/>
      <c r="I316" s="698"/>
      <c r="J316" s="698"/>
      <c r="K316" s="679">
        <v>305</v>
      </c>
      <c r="L316" s="692"/>
      <c r="M316" s="667"/>
      <c r="N316" s="693"/>
    </row>
    <row r="317" spans="1:14" s="220" customFormat="1" ht="42" customHeight="1" x14ac:dyDescent="0.25">
      <c r="A317" s="686"/>
      <c r="B317" s="687"/>
      <c r="C317" s="695" t="s">
        <v>9</v>
      </c>
      <c r="D317" s="696">
        <v>2</v>
      </c>
      <c r="E317" s="690" t="s">
        <v>2868</v>
      </c>
      <c r="F317" s="697"/>
      <c r="G317" s="698" t="s">
        <v>5</v>
      </c>
      <c r="H317" s="698"/>
      <c r="I317" s="698"/>
      <c r="J317" s="698"/>
      <c r="K317" s="679">
        <v>306</v>
      </c>
      <c r="L317" s="692"/>
      <c r="M317" s="667"/>
      <c r="N317" s="693"/>
    </row>
    <row r="318" spans="1:14" s="220" customFormat="1" ht="42" customHeight="1" x14ac:dyDescent="0.25">
      <c r="A318" s="686"/>
      <c r="B318" s="687"/>
      <c r="C318" s="695" t="s">
        <v>10</v>
      </c>
      <c r="D318" s="696">
        <v>2</v>
      </c>
      <c r="E318" s="690" t="s">
        <v>2869</v>
      </c>
      <c r="F318" s="697"/>
      <c r="G318" s="698" t="s">
        <v>5</v>
      </c>
      <c r="H318" s="698"/>
      <c r="I318" s="698"/>
      <c r="J318" s="698"/>
      <c r="K318" s="679">
        <v>307</v>
      </c>
      <c r="L318" s="692"/>
      <c r="M318" s="667"/>
      <c r="N318" s="693"/>
    </row>
    <row r="319" spans="1:14" s="220" customFormat="1" ht="42" customHeight="1" x14ac:dyDescent="0.25">
      <c r="A319" s="686"/>
      <c r="B319" s="687"/>
      <c r="C319" s="695" t="s">
        <v>12</v>
      </c>
      <c r="D319" s="696">
        <v>2</v>
      </c>
      <c r="E319" s="690" t="s">
        <v>1204</v>
      </c>
      <c r="F319" s="697"/>
      <c r="G319" s="698" t="s">
        <v>3951</v>
      </c>
      <c r="H319" s="698"/>
      <c r="I319" s="698"/>
      <c r="J319" s="698"/>
      <c r="K319" s="679">
        <v>308</v>
      </c>
      <c r="L319" s="692"/>
      <c r="M319" s="667"/>
      <c r="N319" s="693"/>
    </row>
    <row r="320" spans="1:14" s="220" customFormat="1" ht="42" customHeight="1" x14ac:dyDescent="0.25">
      <c r="A320" s="686"/>
      <c r="B320" s="687"/>
      <c r="C320" s="695" t="s">
        <v>14</v>
      </c>
      <c r="D320" s="696">
        <v>2</v>
      </c>
      <c r="E320" s="690" t="s">
        <v>1684</v>
      </c>
      <c r="F320" s="697"/>
      <c r="G320" s="698" t="s">
        <v>3952</v>
      </c>
      <c r="H320" s="698"/>
      <c r="I320" s="698"/>
      <c r="J320" s="698"/>
      <c r="K320" s="679">
        <v>309</v>
      </c>
      <c r="L320" s="692"/>
      <c r="M320" s="667"/>
      <c r="N320" s="693"/>
    </row>
    <row r="321" spans="1:14" s="220" customFormat="1" ht="42" customHeight="1" x14ac:dyDescent="0.25">
      <c r="A321" s="686"/>
      <c r="B321" s="687"/>
      <c r="C321" s="695" t="s">
        <v>16</v>
      </c>
      <c r="D321" s="696">
        <v>2</v>
      </c>
      <c r="E321" s="690" t="s">
        <v>2870</v>
      </c>
      <c r="F321" s="697"/>
      <c r="G321" s="698" t="s">
        <v>5</v>
      </c>
      <c r="H321" s="698"/>
      <c r="I321" s="698"/>
      <c r="J321" s="698"/>
      <c r="K321" s="679">
        <v>310</v>
      </c>
      <c r="L321" s="692"/>
      <c r="M321" s="667"/>
      <c r="N321" s="693"/>
    </row>
    <row r="322" spans="1:14" s="220" customFormat="1" ht="42" customHeight="1" x14ac:dyDescent="0.25">
      <c r="A322" s="686"/>
      <c r="B322" s="687"/>
      <c r="C322" s="695" t="s">
        <v>18</v>
      </c>
      <c r="D322" s="696">
        <v>3</v>
      </c>
      <c r="E322" s="690" t="s">
        <v>2871</v>
      </c>
      <c r="F322" s="697"/>
      <c r="G322" s="698" t="s">
        <v>3953</v>
      </c>
      <c r="H322" s="698"/>
      <c r="I322" s="698"/>
      <c r="J322" s="698"/>
      <c r="K322" s="679">
        <v>311</v>
      </c>
      <c r="L322" s="692"/>
      <c r="M322" s="667"/>
      <c r="N322" s="693"/>
    </row>
    <row r="323" spans="1:14" s="220" customFormat="1" ht="42" customHeight="1" x14ac:dyDescent="0.25">
      <c r="A323" s="686"/>
      <c r="B323" s="687"/>
      <c r="C323" s="695" t="s">
        <v>20</v>
      </c>
      <c r="D323" s="696">
        <v>3</v>
      </c>
      <c r="E323" s="690" t="s">
        <v>2872</v>
      </c>
      <c r="F323" s="697"/>
      <c r="G323" s="698" t="s">
        <v>5</v>
      </c>
      <c r="H323" s="698"/>
      <c r="I323" s="698"/>
      <c r="J323" s="698"/>
      <c r="K323" s="679">
        <v>312</v>
      </c>
      <c r="L323" s="692"/>
      <c r="M323" s="667"/>
      <c r="N323" s="693"/>
    </row>
    <row r="324" spans="1:14" s="220" customFormat="1" ht="42" customHeight="1" x14ac:dyDescent="0.25">
      <c r="A324" s="686"/>
      <c r="B324" s="687"/>
      <c r="C324" s="695" t="s">
        <v>25</v>
      </c>
      <c r="D324" s="696">
        <v>1</v>
      </c>
      <c r="E324" s="690" t="s">
        <v>1588</v>
      </c>
      <c r="F324" s="697"/>
      <c r="G324" s="698" t="s">
        <v>5</v>
      </c>
      <c r="H324" s="698"/>
      <c r="I324" s="698"/>
      <c r="J324" s="698"/>
      <c r="K324" s="679">
        <v>313</v>
      </c>
      <c r="L324" s="692"/>
      <c r="M324" s="667"/>
      <c r="N324" s="693"/>
    </row>
    <row r="325" spans="1:14" s="220" customFormat="1" ht="42" customHeight="1" x14ac:dyDescent="0.25">
      <c r="A325" s="686"/>
      <c r="B325" s="687"/>
      <c r="C325" s="695" t="s">
        <v>27</v>
      </c>
      <c r="D325" s="696">
        <v>2</v>
      </c>
      <c r="E325" s="690" t="s">
        <v>2873</v>
      </c>
      <c r="F325" s="697"/>
      <c r="G325" s="698" t="s">
        <v>5</v>
      </c>
      <c r="H325" s="698"/>
      <c r="I325" s="698"/>
      <c r="J325" s="698"/>
      <c r="K325" s="679">
        <v>314</v>
      </c>
      <c r="L325" s="692"/>
      <c r="M325" s="667"/>
      <c r="N325" s="693"/>
    </row>
    <row r="326" spans="1:14" s="220" customFormat="1" ht="42" customHeight="1" x14ac:dyDescent="0.25">
      <c r="A326" s="686"/>
      <c r="B326" s="687"/>
      <c r="C326" s="695" t="s">
        <v>29</v>
      </c>
      <c r="D326" s="696">
        <v>2</v>
      </c>
      <c r="E326" s="690" t="s">
        <v>2874</v>
      </c>
      <c r="F326" s="697"/>
      <c r="G326" s="698" t="s">
        <v>5</v>
      </c>
      <c r="H326" s="698"/>
      <c r="I326" s="698"/>
      <c r="J326" s="698"/>
      <c r="K326" s="679">
        <v>315</v>
      </c>
      <c r="L326" s="692"/>
      <c r="M326" s="667"/>
      <c r="N326" s="693"/>
    </row>
    <row r="327" spans="1:14" s="220" customFormat="1" ht="42" customHeight="1" x14ac:dyDescent="0.25">
      <c r="A327" s="686"/>
      <c r="B327" s="687"/>
      <c r="C327" s="695" t="s">
        <v>32</v>
      </c>
      <c r="D327" s="696">
        <v>2</v>
      </c>
      <c r="E327" s="690" t="s">
        <v>1205</v>
      </c>
      <c r="F327" s="697"/>
      <c r="G327" s="698" t="s">
        <v>5</v>
      </c>
      <c r="H327" s="698"/>
      <c r="I327" s="698"/>
      <c r="J327" s="698"/>
      <c r="K327" s="679">
        <v>316</v>
      </c>
      <c r="L327" s="692"/>
      <c r="M327" s="667"/>
      <c r="N327" s="693"/>
    </row>
    <row r="328" spans="1:14" s="220" customFormat="1" ht="42" customHeight="1" x14ac:dyDescent="0.25">
      <c r="A328" s="686"/>
      <c r="B328" s="687"/>
      <c r="C328" s="695" t="s">
        <v>35</v>
      </c>
      <c r="D328" s="696">
        <v>2</v>
      </c>
      <c r="E328" s="690" t="s">
        <v>1206</v>
      </c>
      <c r="F328" s="697"/>
      <c r="G328" s="698" t="s">
        <v>5</v>
      </c>
      <c r="H328" s="698"/>
      <c r="I328" s="698"/>
      <c r="J328" s="698"/>
      <c r="K328" s="679">
        <v>317</v>
      </c>
      <c r="L328" s="692"/>
      <c r="M328" s="667"/>
      <c r="N328" s="693"/>
    </row>
    <row r="329" spans="1:14" s="220" customFormat="1" ht="42" customHeight="1" x14ac:dyDescent="0.25">
      <c r="A329" s="686"/>
      <c r="B329" s="687"/>
      <c r="C329" s="695" t="s">
        <v>847</v>
      </c>
      <c r="D329" s="696">
        <v>2</v>
      </c>
      <c r="E329" s="690" t="s">
        <v>1207</v>
      </c>
      <c r="F329" s="697"/>
      <c r="G329" s="698" t="s">
        <v>5</v>
      </c>
      <c r="H329" s="698"/>
      <c r="I329" s="698"/>
      <c r="J329" s="698"/>
      <c r="K329" s="679">
        <v>318</v>
      </c>
      <c r="L329" s="692"/>
      <c r="M329" s="667"/>
      <c r="N329" s="693"/>
    </row>
    <row r="330" spans="1:14" s="220" customFormat="1" ht="42" customHeight="1" x14ac:dyDescent="0.25">
      <c r="A330" s="686"/>
      <c r="B330" s="687"/>
      <c r="C330" s="695" t="s">
        <v>848</v>
      </c>
      <c r="D330" s="696">
        <v>2</v>
      </c>
      <c r="E330" s="690" t="s">
        <v>1589</v>
      </c>
      <c r="F330" s="697"/>
      <c r="G330" s="698" t="s">
        <v>3954</v>
      </c>
      <c r="H330" s="698"/>
      <c r="I330" s="698"/>
      <c r="J330" s="698"/>
      <c r="K330" s="679">
        <v>319</v>
      </c>
      <c r="L330" s="692"/>
      <c r="M330" s="667"/>
      <c r="N330" s="693"/>
    </row>
    <row r="331" spans="1:14" s="220" customFormat="1" ht="42" customHeight="1" x14ac:dyDescent="0.25">
      <c r="A331" s="686"/>
      <c r="B331" s="687"/>
      <c r="C331" s="695" t="s">
        <v>849</v>
      </c>
      <c r="D331" s="696">
        <v>3</v>
      </c>
      <c r="E331" s="690" t="s">
        <v>2875</v>
      </c>
      <c r="F331" s="697"/>
      <c r="G331" s="698" t="s">
        <v>5</v>
      </c>
      <c r="H331" s="698"/>
      <c r="I331" s="698"/>
      <c r="J331" s="698"/>
      <c r="K331" s="679">
        <v>320</v>
      </c>
      <c r="L331" s="692"/>
      <c r="M331" s="667"/>
      <c r="N331" s="693"/>
    </row>
    <row r="332" spans="1:14" s="220" customFormat="1" ht="42" customHeight="1" x14ac:dyDescent="0.25">
      <c r="A332" s="686"/>
      <c r="B332" s="687"/>
      <c r="C332" s="695" t="s">
        <v>850</v>
      </c>
      <c r="D332" s="696">
        <v>3</v>
      </c>
      <c r="E332" s="690" t="s">
        <v>2876</v>
      </c>
      <c r="F332" s="697"/>
      <c r="G332" s="698" t="s">
        <v>5</v>
      </c>
      <c r="H332" s="698"/>
      <c r="I332" s="698"/>
      <c r="J332" s="698"/>
      <c r="K332" s="679">
        <v>321</v>
      </c>
      <c r="L332" s="692"/>
      <c r="M332" s="667"/>
      <c r="N332" s="693"/>
    </row>
    <row r="333" spans="1:14" s="220" customFormat="1" ht="42" customHeight="1" x14ac:dyDescent="0.25">
      <c r="A333" s="686"/>
      <c r="B333" s="687"/>
      <c r="C333" s="695" t="s">
        <v>851</v>
      </c>
      <c r="D333" s="696">
        <v>3</v>
      </c>
      <c r="E333" s="690" t="s">
        <v>1666</v>
      </c>
      <c r="F333" s="697"/>
      <c r="G333" s="698" t="s">
        <v>5</v>
      </c>
      <c r="H333" s="698"/>
      <c r="I333" s="698"/>
      <c r="J333" s="698"/>
      <c r="K333" s="679">
        <v>322</v>
      </c>
      <c r="L333" s="692"/>
      <c r="M333" s="667"/>
      <c r="N333" s="693"/>
    </row>
    <row r="334" spans="1:14" s="220" customFormat="1" ht="42" customHeight="1" x14ac:dyDescent="0.25">
      <c r="A334" s="686"/>
      <c r="B334" s="687"/>
      <c r="C334" s="695" t="s">
        <v>852</v>
      </c>
      <c r="D334" s="696">
        <v>3</v>
      </c>
      <c r="E334" s="690" t="s">
        <v>4161</v>
      </c>
      <c r="F334" s="697"/>
      <c r="G334" s="698" t="s">
        <v>5</v>
      </c>
      <c r="H334" s="698"/>
      <c r="I334" s="698"/>
      <c r="J334" s="698"/>
      <c r="K334" s="679">
        <v>323</v>
      </c>
      <c r="L334" s="692"/>
      <c r="M334" s="667"/>
      <c r="N334" s="693"/>
    </row>
    <row r="335" spans="1:14" s="220" customFormat="1" ht="42" customHeight="1" x14ac:dyDescent="0.25">
      <c r="A335" s="686"/>
      <c r="B335" s="687"/>
      <c r="C335" s="695" t="s">
        <v>853</v>
      </c>
      <c r="D335" s="696">
        <v>3</v>
      </c>
      <c r="E335" s="690" t="s">
        <v>2877</v>
      </c>
      <c r="F335" s="697"/>
      <c r="G335" s="698" t="s">
        <v>5</v>
      </c>
      <c r="H335" s="698"/>
      <c r="I335" s="698"/>
      <c r="J335" s="698"/>
      <c r="K335" s="679">
        <v>324</v>
      </c>
      <c r="L335" s="692"/>
      <c r="M335" s="667"/>
      <c r="N335" s="693"/>
    </row>
    <row r="336" spans="1:14" s="220" customFormat="1" ht="42" customHeight="1" x14ac:dyDescent="0.25">
      <c r="A336" s="686"/>
      <c r="B336" s="687"/>
      <c r="C336" s="695" t="s">
        <v>854</v>
      </c>
      <c r="D336" s="696">
        <v>3</v>
      </c>
      <c r="E336" s="690" t="s">
        <v>2878</v>
      </c>
      <c r="F336" s="697"/>
      <c r="G336" s="698" t="s">
        <v>3954</v>
      </c>
      <c r="H336" s="698"/>
      <c r="I336" s="698"/>
      <c r="J336" s="698"/>
      <c r="K336" s="679">
        <v>325</v>
      </c>
      <c r="L336" s="692"/>
      <c r="M336" s="667"/>
      <c r="N336" s="693"/>
    </row>
    <row r="337" spans="1:14" s="220" customFormat="1" ht="42" customHeight="1" x14ac:dyDescent="0.25">
      <c r="A337" s="686"/>
      <c r="B337" s="687"/>
      <c r="C337" s="695" t="s">
        <v>37</v>
      </c>
      <c r="D337" s="696">
        <v>1</v>
      </c>
      <c r="E337" s="690" t="s">
        <v>1590</v>
      </c>
      <c r="F337" s="697"/>
      <c r="G337" s="698" t="s">
        <v>5</v>
      </c>
      <c r="H337" s="698"/>
      <c r="I337" s="698"/>
      <c r="J337" s="698"/>
      <c r="K337" s="679">
        <v>326</v>
      </c>
      <c r="L337" s="692"/>
      <c r="M337" s="667"/>
      <c r="N337" s="693"/>
    </row>
    <row r="338" spans="1:14" s="220" customFormat="1" ht="42" customHeight="1" x14ac:dyDescent="0.25">
      <c r="A338" s="686"/>
      <c r="B338" s="687"/>
      <c r="C338" s="695" t="s">
        <v>39</v>
      </c>
      <c r="D338" s="696">
        <v>2</v>
      </c>
      <c r="E338" s="690" t="s">
        <v>2879</v>
      </c>
      <c r="F338" s="697"/>
      <c r="G338" s="698" t="s">
        <v>5</v>
      </c>
      <c r="H338" s="698"/>
      <c r="I338" s="698"/>
      <c r="J338" s="698"/>
      <c r="K338" s="679">
        <v>327</v>
      </c>
      <c r="L338" s="692"/>
      <c r="M338" s="667"/>
      <c r="N338" s="693"/>
    </row>
    <row r="339" spans="1:14" s="220" customFormat="1" ht="42" customHeight="1" x14ac:dyDescent="0.25">
      <c r="A339" s="686"/>
      <c r="B339" s="687"/>
      <c r="C339" s="695" t="s">
        <v>42</v>
      </c>
      <c r="D339" s="696">
        <v>2</v>
      </c>
      <c r="E339" s="690" t="s">
        <v>2880</v>
      </c>
      <c r="F339" s="697"/>
      <c r="G339" s="698" t="s">
        <v>5</v>
      </c>
      <c r="H339" s="698"/>
      <c r="I339" s="698"/>
      <c r="J339" s="698"/>
      <c r="K339" s="679">
        <v>328</v>
      </c>
      <c r="L339" s="692"/>
      <c r="M339" s="667"/>
      <c r="N339" s="693"/>
    </row>
    <row r="340" spans="1:14" s="220" customFormat="1" ht="42" customHeight="1" x14ac:dyDescent="0.25">
      <c r="A340" s="686"/>
      <c r="B340" s="687"/>
      <c r="C340" s="695" t="s">
        <v>45</v>
      </c>
      <c r="D340" s="696">
        <v>2</v>
      </c>
      <c r="E340" s="690" t="s">
        <v>2881</v>
      </c>
      <c r="F340" s="697"/>
      <c r="G340" s="698" t="s">
        <v>5</v>
      </c>
      <c r="H340" s="698"/>
      <c r="I340" s="698"/>
      <c r="J340" s="698"/>
      <c r="K340" s="679">
        <v>329</v>
      </c>
      <c r="L340" s="692"/>
      <c r="M340" s="667"/>
      <c r="N340" s="693"/>
    </row>
    <row r="341" spans="1:14" s="220" customFormat="1" ht="42" customHeight="1" x14ac:dyDescent="0.25">
      <c r="A341" s="686"/>
      <c r="B341" s="687"/>
      <c r="C341" s="695" t="s">
        <v>47</v>
      </c>
      <c r="D341" s="696">
        <v>2</v>
      </c>
      <c r="E341" s="690" t="s">
        <v>1353</v>
      </c>
      <c r="F341" s="697"/>
      <c r="G341" s="698" t="s">
        <v>3926</v>
      </c>
      <c r="H341" s="698"/>
      <c r="I341" s="698"/>
      <c r="J341" s="698"/>
      <c r="K341" s="679">
        <v>330</v>
      </c>
      <c r="L341" s="692"/>
      <c r="M341" s="667"/>
      <c r="N341" s="693"/>
    </row>
    <row r="342" spans="1:14" s="220" customFormat="1" ht="42" customHeight="1" x14ac:dyDescent="0.25">
      <c r="A342" s="686"/>
      <c r="B342" s="687"/>
      <c r="C342" s="695" t="s">
        <v>49</v>
      </c>
      <c r="D342" s="696">
        <v>2</v>
      </c>
      <c r="E342" s="690" t="s">
        <v>2882</v>
      </c>
      <c r="F342" s="697"/>
      <c r="G342" s="698" t="s">
        <v>5</v>
      </c>
      <c r="H342" s="698"/>
      <c r="I342" s="698"/>
      <c r="J342" s="698"/>
      <c r="K342" s="679">
        <v>331</v>
      </c>
      <c r="L342" s="692"/>
      <c r="M342" s="667"/>
      <c r="N342" s="693"/>
    </row>
    <row r="343" spans="1:14" s="220" customFormat="1" ht="42" customHeight="1" x14ac:dyDescent="0.25">
      <c r="A343" s="686"/>
      <c r="B343" s="687"/>
      <c r="C343" s="695" t="s">
        <v>51</v>
      </c>
      <c r="D343" s="696">
        <v>3</v>
      </c>
      <c r="E343" s="690" t="s">
        <v>2883</v>
      </c>
      <c r="F343" s="697"/>
      <c r="G343" s="698" t="s">
        <v>3955</v>
      </c>
      <c r="H343" s="698"/>
      <c r="I343" s="698"/>
      <c r="J343" s="698"/>
      <c r="K343" s="679">
        <v>332</v>
      </c>
      <c r="L343" s="692"/>
      <c r="M343" s="667"/>
      <c r="N343" s="693"/>
    </row>
    <row r="344" spans="1:14" s="220" customFormat="1" ht="42" customHeight="1" x14ac:dyDescent="0.25">
      <c r="A344" s="686"/>
      <c r="B344" s="687"/>
      <c r="C344" s="695" t="s">
        <v>855</v>
      </c>
      <c r="D344" s="696">
        <v>1</v>
      </c>
      <c r="E344" s="690" t="s">
        <v>2884</v>
      </c>
      <c r="F344" s="697"/>
      <c r="G344" s="698" t="s">
        <v>5</v>
      </c>
      <c r="H344" s="698"/>
      <c r="I344" s="698"/>
      <c r="J344" s="698"/>
      <c r="K344" s="679">
        <v>333</v>
      </c>
      <c r="L344" s="692"/>
      <c r="M344" s="667"/>
      <c r="N344" s="693"/>
    </row>
    <row r="345" spans="1:14" s="220" customFormat="1" ht="42" customHeight="1" x14ac:dyDescent="0.25">
      <c r="A345" s="686"/>
      <c r="B345" s="687"/>
      <c r="C345" s="695" t="s">
        <v>856</v>
      </c>
      <c r="D345" s="696">
        <v>2</v>
      </c>
      <c r="E345" s="690" t="s">
        <v>1668</v>
      </c>
      <c r="F345" s="697"/>
      <c r="G345" s="698" t="s">
        <v>5</v>
      </c>
      <c r="H345" s="698"/>
      <c r="I345" s="698"/>
      <c r="J345" s="698"/>
      <c r="K345" s="679">
        <v>334</v>
      </c>
      <c r="L345" s="692"/>
      <c r="M345" s="667"/>
      <c r="N345" s="693"/>
    </row>
    <row r="346" spans="1:14" s="220" customFormat="1" ht="42" customHeight="1" x14ac:dyDescent="0.25">
      <c r="A346" s="686"/>
      <c r="B346" s="687"/>
      <c r="C346" s="695" t="s">
        <v>857</v>
      </c>
      <c r="D346" s="696">
        <v>3</v>
      </c>
      <c r="E346" s="690" t="s">
        <v>1591</v>
      </c>
      <c r="F346" s="697"/>
      <c r="G346" s="698" t="s">
        <v>3956</v>
      </c>
      <c r="H346" s="698"/>
      <c r="I346" s="698"/>
      <c r="J346" s="698"/>
      <c r="K346" s="679">
        <v>335</v>
      </c>
      <c r="L346" s="692"/>
      <c r="M346" s="667"/>
      <c r="N346" s="693"/>
    </row>
    <row r="347" spans="1:14" s="220" customFormat="1" ht="42" customHeight="1" x14ac:dyDescent="0.25">
      <c r="A347" s="686"/>
      <c r="B347" s="687"/>
      <c r="C347" s="695" t="s">
        <v>858</v>
      </c>
      <c r="D347" s="696">
        <v>3</v>
      </c>
      <c r="E347" s="690" t="s">
        <v>1208</v>
      </c>
      <c r="F347" s="697"/>
      <c r="G347" s="698" t="s">
        <v>3926</v>
      </c>
      <c r="H347" s="698"/>
      <c r="I347" s="698"/>
      <c r="J347" s="698"/>
      <c r="K347" s="679">
        <v>336</v>
      </c>
      <c r="L347" s="692"/>
      <c r="M347" s="667"/>
      <c r="N347" s="693"/>
    </row>
    <row r="348" spans="1:14" s="220" customFormat="1" ht="42" customHeight="1" x14ac:dyDescent="0.25">
      <c r="A348" s="686"/>
      <c r="B348" s="687"/>
      <c r="C348" s="695" t="s">
        <v>859</v>
      </c>
      <c r="D348" s="696">
        <v>3</v>
      </c>
      <c r="E348" s="690" t="s">
        <v>1354</v>
      </c>
      <c r="F348" s="697"/>
      <c r="G348" s="698" t="s">
        <v>3957</v>
      </c>
      <c r="H348" s="698"/>
      <c r="I348" s="698"/>
      <c r="J348" s="698"/>
      <c r="K348" s="679">
        <v>337</v>
      </c>
      <c r="L348" s="692"/>
      <c r="M348" s="667"/>
      <c r="N348" s="693"/>
    </row>
    <row r="349" spans="1:14" s="220" customFormat="1" ht="42" customHeight="1" x14ac:dyDescent="0.25">
      <c r="A349" s="686"/>
      <c r="B349" s="687"/>
      <c r="C349" s="695" t="s">
        <v>860</v>
      </c>
      <c r="D349" s="696">
        <v>2</v>
      </c>
      <c r="E349" s="690" t="s">
        <v>1209</v>
      </c>
      <c r="F349" s="697"/>
      <c r="G349" s="698" t="s">
        <v>5</v>
      </c>
      <c r="H349" s="698"/>
      <c r="I349" s="698"/>
      <c r="J349" s="698"/>
      <c r="K349" s="679">
        <v>338</v>
      </c>
      <c r="L349" s="692"/>
      <c r="M349" s="667"/>
      <c r="N349" s="693"/>
    </row>
    <row r="350" spans="1:14" s="220" customFormat="1" ht="42" customHeight="1" x14ac:dyDescent="0.25">
      <c r="A350" s="686"/>
      <c r="B350" s="687"/>
      <c r="C350" s="695" t="s">
        <v>861</v>
      </c>
      <c r="D350" s="696">
        <v>2</v>
      </c>
      <c r="E350" s="690" t="s">
        <v>1210</v>
      </c>
      <c r="F350" s="697"/>
      <c r="G350" s="698" t="s">
        <v>5</v>
      </c>
      <c r="H350" s="698"/>
      <c r="I350" s="698"/>
      <c r="J350" s="698"/>
      <c r="K350" s="679">
        <v>339</v>
      </c>
      <c r="L350" s="692"/>
      <c r="M350" s="667"/>
      <c r="N350" s="693"/>
    </row>
    <row r="351" spans="1:14" s="220" customFormat="1" ht="42" customHeight="1" x14ac:dyDescent="0.25">
      <c r="A351" s="686"/>
      <c r="B351" s="687"/>
      <c r="C351" s="695" t="s">
        <v>862</v>
      </c>
      <c r="D351" s="696">
        <v>3</v>
      </c>
      <c r="E351" s="690" t="s">
        <v>1660</v>
      </c>
      <c r="F351" s="697"/>
      <c r="G351" s="698" t="s">
        <v>5</v>
      </c>
      <c r="H351" s="698"/>
      <c r="I351" s="698"/>
      <c r="J351" s="698"/>
      <c r="K351" s="679">
        <v>340</v>
      </c>
      <c r="L351" s="692"/>
      <c r="M351" s="667"/>
      <c r="N351" s="693"/>
    </row>
    <row r="352" spans="1:14" s="220" customFormat="1" ht="42" customHeight="1" x14ac:dyDescent="0.25">
      <c r="A352" s="686"/>
      <c r="B352" s="687"/>
      <c r="C352" s="695" t="s">
        <v>863</v>
      </c>
      <c r="D352" s="696">
        <v>3</v>
      </c>
      <c r="E352" s="690" t="s">
        <v>1212</v>
      </c>
      <c r="F352" s="697"/>
      <c r="G352" s="698" t="s">
        <v>5</v>
      </c>
      <c r="H352" s="698"/>
      <c r="I352" s="698"/>
      <c r="J352" s="698"/>
      <c r="K352" s="679">
        <v>341</v>
      </c>
      <c r="L352" s="692"/>
      <c r="M352" s="667"/>
      <c r="N352" s="693"/>
    </row>
    <row r="353" spans="1:14" s="220" customFormat="1" ht="42" customHeight="1" x14ac:dyDescent="0.25">
      <c r="A353" s="686"/>
      <c r="B353" s="687"/>
      <c r="C353" s="695" t="s">
        <v>864</v>
      </c>
      <c r="D353" s="696">
        <v>3</v>
      </c>
      <c r="E353" s="690" t="s">
        <v>1211</v>
      </c>
      <c r="F353" s="697"/>
      <c r="G353" s="698" t="s">
        <v>5</v>
      </c>
      <c r="H353" s="698"/>
      <c r="I353" s="698"/>
      <c r="J353" s="698"/>
      <c r="K353" s="679">
        <v>342</v>
      </c>
      <c r="L353" s="692"/>
      <c r="M353" s="667"/>
      <c r="N353" s="693"/>
    </row>
    <row r="354" spans="1:14" s="220" customFormat="1" ht="42" customHeight="1" x14ac:dyDescent="0.25">
      <c r="A354" s="686"/>
      <c r="B354" s="687"/>
      <c r="C354" s="695" t="s">
        <v>865</v>
      </c>
      <c r="D354" s="696">
        <v>3</v>
      </c>
      <c r="E354" s="690" t="s">
        <v>1213</v>
      </c>
      <c r="F354" s="697"/>
      <c r="G354" s="698" t="s">
        <v>3955</v>
      </c>
      <c r="H354" s="698"/>
      <c r="I354" s="698"/>
      <c r="J354" s="698"/>
      <c r="K354" s="679">
        <v>343</v>
      </c>
      <c r="L354" s="692"/>
      <c r="M354" s="667"/>
      <c r="N354" s="693"/>
    </row>
    <row r="355" spans="1:14" s="220" customFormat="1" ht="42" customHeight="1" x14ac:dyDescent="0.25">
      <c r="A355" s="686"/>
      <c r="B355" s="687"/>
      <c r="C355" s="695" t="s">
        <v>155</v>
      </c>
      <c r="D355" s="696">
        <v>1</v>
      </c>
      <c r="E355" s="690" t="s">
        <v>2885</v>
      </c>
      <c r="F355" s="697"/>
      <c r="G355" s="698" t="s">
        <v>5</v>
      </c>
      <c r="H355" s="698"/>
      <c r="I355" s="698"/>
      <c r="J355" s="698"/>
      <c r="K355" s="679">
        <v>344</v>
      </c>
      <c r="L355" s="692"/>
      <c r="M355" s="667"/>
      <c r="N355" s="693"/>
    </row>
    <row r="356" spans="1:14" s="220" customFormat="1" ht="42" customHeight="1" x14ac:dyDescent="0.25">
      <c r="A356" s="686"/>
      <c r="B356" s="687"/>
      <c r="C356" s="695" t="s">
        <v>156</v>
      </c>
      <c r="D356" s="696">
        <v>2</v>
      </c>
      <c r="E356" s="690" t="s">
        <v>1592</v>
      </c>
      <c r="F356" s="697"/>
      <c r="G356" s="698" t="s">
        <v>3958</v>
      </c>
      <c r="H356" s="698"/>
      <c r="I356" s="698"/>
      <c r="J356" s="698"/>
      <c r="K356" s="679">
        <v>345</v>
      </c>
      <c r="L356" s="692"/>
      <c r="M356" s="667"/>
      <c r="N356" s="693"/>
    </row>
    <row r="357" spans="1:14" s="220" customFormat="1" ht="42" customHeight="1" x14ac:dyDescent="0.25">
      <c r="A357" s="686"/>
      <c r="B357" s="687"/>
      <c r="C357" s="695" t="s">
        <v>157</v>
      </c>
      <c r="D357" s="696">
        <v>2</v>
      </c>
      <c r="E357" s="690" t="s">
        <v>2886</v>
      </c>
      <c r="F357" s="697"/>
      <c r="G357" s="698" t="s">
        <v>3958</v>
      </c>
      <c r="H357" s="698"/>
      <c r="I357" s="698"/>
      <c r="J357" s="698"/>
      <c r="K357" s="679">
        <v>346</v>
      </c>
      <c r="L357" s="692"/>
      <c r="M357" s="667"/>
      <c r="N357" s="693"/>
    </row>
    <row r="358" spans="1:14" s="220" customFormat="1" ht="42" customHeight="1" x14ac:dyDescent="0.25">
      <c r="A358" s="686"/>
      <c r="B358" s="687"/>
      <c r="C358" s="695" t="s">
        <v>158</v>
      </c>
      <c r="D358" s="696">
        <v>2</v>
      </c>
      <c r="E358" s="690" t="s">
        <v>2887</v>
      </c>
      <c r="F358" s="697"/>
      <c r="G358" s="698" t="s">
        <v>5</v>
      </c>
      <c r="H358" s="698"/>
      <c r="I358" s="698"/>
      <c r="J358" s="698"/>
      <c r="K358" s="679">
        <v>347</v>
      </c>
      <c r="L358" s="692"/>
      <c r="M358" s="667"/>
      <c r="N358" s="693"/>
    </row>
    <row r="359" spans="1:14" s="220" customFormat="1" ht="42" customHeight="1" x14ac:dyDescent="0.25">
      <c r="A359" s="686"/>
      <c r="B359" s="687"/>
      <c r="C359" s="695" t="s">
        <v>875</v>
      </c>
      <c r="D359" s="696">
        <v>2</v>
      </c>
      <c r="E359" s="690" t="s">
        <v>1228</v>
      </c>
      <c r="F359" s="697"/>
      <c r="G359" s="698" t="s">
        <v>5</v>
      </c>
      <c r="H359" s="698"/>
      <c r="I359" s="698"/>
      <c r="J359" s="698"/>
      <c r="K359" s="679">
        <v>348</v>
      </c>
      <c r="L359" s="692"/>
      <c r="M359" s="667"/>
      <c r="N359" s="693"/>
    </row>
    <row r="360" spans="1:14" s="220" customFormat="1" ht="42" customHeight="1" x14ac:dyDescent="0.25">
      <c r="A360" s="686"/>
      <c r="B360" s="687"/>
      <c r="C360" s="695" t="s">
        <v>2271</v>
      </c>
      <c r="D360" s="696">
        <v>3</v>
      </c>
      <c r="E360" s="690" t="s">
        <v>2888</v>
      </c>
      <c r="F360" s="697"/>
      <c r="G360" s="698" t="s">
        <v>5</v>
      </c>
      <c r="H360" s="698"/>
      <c r="I360" s="698"/>
      <c r="J360" s="698"/>
      <c r="K360" s="679">
        <v>349</v>
      </c>
      <c r="L360" s="692"/>
      <c r="M360" s="667"/>
      <c r="N360" s="693"/>
    </row>
    <row r="361" spans="1:14" s="220" customFormat="1" ht="42" customHeight="1" x14ac:dyDescent="0.25">
      <c r="A361" s="686"/>
      <c r="B361" s="687"/>
      <c r="C361" s="695" t="s">
        <v>159</v>
      </c>
      <c r="D361" s="696">
        <v>1</v>
      </c>
      <c r="E361" s="690" t="s">
        <v>1593</v>
      </c>
      <c r="F361" s="697"/>
      <c r="G361" s="698" t="s">
        <v>5</v>
      </c>
      <c r="H361" s="698"/>
      <c r="I361" s="698"/>
      <c r="J361" s="698"/>
      <c r="K361" s="679">
        <v>350</v>
      </c>
      <c r="L361" s="692"/>
      <c r="M361" s="667"/>
      <c r="N361" s="693"/>
    </row>
    <row r="362" spans="1:14" s="220" customFormat="1" ht="42" customHeight="1" x14ac:dyDescent="0.25">
      <c r="A362" s="686"/>
      <c r="B362" s="687"/>
      <c r="C362" s="695" t="s">
        <v>160</v>
      </c>
      <c r="D362" s="696">
        <v>1</v>
      </c>
      <c r="E362" s="690" t="s">
        <v>2889</v>
      </c>
      <c r="F362" s="697"/>
      <c r="G362" s="698" t="s">
        <v>5</v>
      </c>
      <c r="H362" s="698"/>
      <c r="I362" s="698"/>
      <c r="J362" s="698"/>
      <c r="K362" s="679">
        <v>351</v>
      </c>
      <c r="L362" s="692"/>
      <c r="M362" s="667"/>
      <c r="N362" s="693"/>
    </row>
    <row r="363" spans="1:14" s="220" customFormat="1" ht="42" customHeight="1" x14ac:dyDescent="0.25">
      <c r="A363" s="686"/>
      <c r="B363" s="687"/>
      <c r="C363" s="695" t="s">
        <v>161</v>
      </c>
      <c r="D363" s="696">
        <v>2</v>
      </c>
      <c r="E363" s="690" t="s">
        <v>1229</v>
      </c>
      <c r="F363" s="697"/>
      <c r="G363" s="698" t="s">
        <v>3959</v>
      </c>
      <c r="H363" s="698"/>
      <c r="I363" s="698"/>
      <c r="J363" s="698"/>
      <c r="K363" s="679">
        <v>352</v>
      </c>
      <c r="L363" s="692"/>
      <c r="M363" s="667"/>
      <c r="N363" s="693"/>
    </row>
    <row r="364" spans="1:14" s="220" customFormat="1" ht="42" customHeight="1" x14ac:dyDescent="0.25">
      <c r="A364" s="686"/>
      <c r="B364" s="687"/>
      <c r="C364" s="695" t="s">
        <v>162</v>
      </c>
      <c r="D364" s="696">
        <v>2</v>
      </c>
      <c r="E364" s="690" t="s">
        <v>1594</v>
      </c>
      <c r="F364" s="697"/>
      <c r="G364" s="698" t="s">
        <v>5</v>
      </c>
      <c r="H364" s="698"/>
      <c r="I364" s="698"/>
      <c r="J364" s="698"/>
      <c r="K364" s="679">
        <v>353</v>
      </c>
      <c r="L364" s="692"/>
      <c r="M364" s="667"/>
      <c r="N364" s="693"/>
    </row>
    <row r="365" spans="1:14" s="220" customFormat="1" ht="42" customHeight="1" x14ac:dyDescent="0.25">
      <c r="A365" s="686"/>
      <c r="B365" s="687"/>
      <c r="C365" s="695" t="s">
        <v>163</v>
      </c>
      <c r="D365" s="696">
        <v>2</v>
      </c>
      <c r="E365" s="690" t="s">
        <v>1230</v>
      </c>
      <c r="F365" s="697"/>
      <c r="G365" s="698" t="s">
        <v>5</v>
      </c>
      <c r="H365" s="698"/>
      <c r="I365" s="698"/>
      <c r="J365" s="698"/>
      <c r="K365" s="679">
        <v>354</v>
      </c>
      <c r="L365" s="692"/>
      <c r="M365" s="667"/>
      <c r="N365" s="693"/>
    </row>
    <row r="366" spans="1:14" s="220" customFormat="1" ht="42" customHeight="1" x14ac:dyDescent="0.25">
      <c r="A366" s="686"/>
      <c r="B366" s="687"/>
      <c r="C366" s="695" t="s">
        <v>164</v>
      </c>
      <c r="D366" s="696">
        <v>2</v>
      </c>
      <c r="E366" s="690" t="s">
        <v>2890</v>
      </c>
      <c r="F366" s="697"/>
      <c r="G366" s="698" t="s">
        <v>5</v>
      </c>
      <c r="H366" s="698"/>
      <c r="I366" s="698"/>
      <c r="J366" s="698"/>
      <c r="K366" s="679">
        <v>355</v>
      </c>
      <c r="L366" s="692"/>
      <c r="M366" s="667"/>
      <c r="N366" s="693"/>
    </row>
    <row r="367" spans="1:14" s="220" customFormat="1" ht="42" customHeight="1" x14ac:dyDescent="0.25">
      <c r="A367" s="686"/>
      <c r="B367" s="687"/>
      <c r="C367" s="695" t="s">
        <v>165</v>
      </c>
      <c r="D367" s="696">
        <v>3</v>
      </c>
      <c r="E367" s="690" t="s">
        <v>2891</v>
      </c>
      <c r="F367" s="697"/>
      <c r="G367" s="698" t="s">
        <v>5</v>
      </c>
      <c r="H367" s="698"/>
      <c r="I367" s="698"/>
      <c r="J367" s="698"/>
      <c r="K367" s="679">
        <v>356</v>
      </c>
      <c r="L367" s="692"/>
      <c r="M367" s="667"/>
      <c r="N367" s="693"/>
    </row>
    <row r="368" spans="1:14" s="220" customFormat="1" ht="42" customHeight="1" x14ac:dyDescent="0.25">
      <c r="A368" s="686"/>
      <c r="B368" s="687"/>
      <c r="C368" s="695" t="s">
        <v>166</v>
      </c>
      <c r="D368" s="696">
        <v>3</v>
      </c>
      <c r="E368" s="690" t="s">
        <v>1231</v>
      </c>
      <c r="F368" s="697"/>
      <c r="G368" s="698" t="s">
        <v>5</v>
      </c>
      <c r="H368" s="698"/>
      <c r="I368" s="698"/>
      <c r="J368" s="698"/>
      <c r="K368" s="679">
        <v>357</v>
      </c>
      <c r="L368" s="692"/>
      <c r="M368" s="667"/>
      <c r="N368" s="693"/>
    </row>
    <row r="369" spans="1:14" s="220" customFormat="1" ht="42" customHeight="1" x14ac:dyDescent="0.25">
      <c r="A369" s="686"/>
      <c r="B369" s="687"/>
      <c r="C369" s="695" t="s">
        <v>167</v>
      </c>
      <c r="D369" s="696">
        <v>3</v>
      </c>
      <c r="E369" s="690" t="s">
        <v>2892</v>
      </c>
      <c r="F369" s="697"/>
      <c r="G369" s="698" t="s">
        <v>5</v>
      </c>
      <c r="H369" s="698"/>
      <c r="I369" s="698"/>
      <c r="J369" s="698"/>
      <c r="K369" s="679">
        <v>358</v>
      </c>
      <c r="L369" s="692"/>
      <c r="M369" s="667"/>
      <c r="N369" s="693"/>
    </row>
    <row r="370" spans="1:14" s="220" customFormat="1" ht="42" customHeight="1" x14ac:dyDescent="0.25">
      <c r="A370" s="686"/>
      <c r="B370" s="687"/>
      <c r="C370" s="695" t="s">
        <v>169</v>
      </c>
      <c r="D370" s="696">
        <v>2</v>
      </c>
      <c r="E370" s="690" t="s">
        <v>1355</v>
      </c>
      <c r="F370" s="697"/>
      <c r="G370" s="698" t="s">
        <v>5</v>
      </c>
      <c r="H370" s="698"/>
      <c r="I370" s="698"/>
      <c r="J370" s="698"/>
      <c r="K370" s="679">
        <v>359</v>
      </c>
      <c r="L370" s="692"/>
      <c r="M370" s="667"/>
      <c r="N370" s="693"/>
    </row>
    <row r="371" spans="1:14" s="220" customFormat="1" ht="42" customHeight="1" x14ac:dyDescent="0.25">
      <c r="A371" s="686"/>
      <c r="B371" s="687"/>
      <c r="C371" s="695" t="s">
        <v>170</v>
      </c>
      <c r="D371" s="696">
        <v>2</v>
      </c>
      <c r="E371" s="690" t="s">
        <v>1232</v>
      </c>
      <c r="F371" s="697"/>
      <c r="G371" s="698" t="s">
        <v>5</v>
      </c>
      <c r="H371" s="698"/>
      <c r="I371" s="698"/>
      <c r="J371" s="698"/>
      <c r="K371" s="679">
        <v>360</v>
      </c>
      <c r="L371" s="692"/>
      <c r="M371" s="667"/>
      <c r="N371" s="693"/>
    </row>
    <row r="372" spans="1:14" s="220" customFormat="1" ht="42" customHeight="1" x14ac:dyDescent="0.25">
      <c r="A372" s="686"/>
      <c r="B372" s="687"/>
      <c r="C372" s="695" t="s">
        <v>171</v>
      </c>
      <c r="D372" s="696">
        <v>2</v>
      </c>
      <c r="E372" s="690" t="s">
        <v>1233</v>
      </c>
      <c r="F372" s="697"/>
      <c r="G372" s="698" t="s">
        <v>5</v>
      </c>
      <c r="H372" s="698"/>
      <c r="I372" s="698"/>
      <c r="J372" s="698"/>
      <c r="K372" s="679">
        <v>361</v>
      </c>
      <c r="L372" s="692"/>
      <c r="M372" s="667"/>
      <c r="N372" s="693"/>
    </row>
    <row r="373" spans="1:14" s="220" customFormat="1" ht="42" customHeight="1" x14ac:dyDescent="0.25">
      <c r="A373" s="686"/>
      <c r="B373" s="687"/>
      <c r="C373" s="695" t="s">
        <v>172</v>
      </c>
      <c r="D373" s="696">
        <v>3</v>
      </c>
      <c r="E373" s="690" t="s">
        <v>1234</v>
      </c>
      <c r="F373" s="697"/>
      <c r="G373" s="698" t="s">
        <v>3960</v>
      </c>
      <c r="H373" s="698"/>
      <c r="I373" s="698"/>
      <c r="J373" s="698"/>
      <c r="K373" s="679">
        <v>362</v>
      </c>
      <c r="L373" s="692"/>
      <c r="M373" s="667"/>
      <c r="N373" s="693"/>
    </row>
    <row r="374" spans="1:14" s="220" customFormat="1" ht="42" customHeight="1" x14ac:dyDescent="0.25">
      <c r="A374" s="686"/>
      <c r="B374" s="687"/>
      <c r="C374" s="695" t="s">
        <v>173</v>
      </c>
      <c r="D374" s="696">
        <v>3</v>
      </c>
      <c r="E374" s="690" t="s">
        <v>1235</v>
      </c>
      <c r="F374" s="697"/>
      <c r="G374" s="698" t="s">
        <v>5</v>
      </c>
      <c r="H374" s="698"/>
      <c r="I374" s="698"/>
      <c r="J374" s="698"/>
      <c r="K374" s="679">
        <v>363</v>
      </c>
      <c r="L374" s="692"/>
      <c r="M374" s="667"/>
      <c r="N374" s="693"/>
    </row>
    <row r="375" spans="1:14" s="220" customFormat="1" ht="42" customHeight="1" x14ac:dyDescent="0.25">
      <c r="A375" s="686"/>
      <c r="B375" s="687"/>
      <c r="C375" s="695" t="s">
        <v>174</v>
      </c>
      <c r="D375" s="696">
        <v>3</v>
      </c>
      <c r="E375" s="690" t="s">
        <v>2893</v>
      </c>
      <c r="F375" s="697"/>
      <c r="G375" s="698" t="s">
        <v>5</v>
      </c>
      <c r="H375" s="698"/>
      <c r="I375" s="698"/>
      <c r="J375" s="698"/>
      <c r="K375" s="679">
        <v>364</v>
      </c>
      <c r="L375" s="692"/>
      <c r="M375" s="667"/>
      <c r="N375" s="693"/>
    </row>
    <row r="376" spans="1:14" s="220" customFormat="1" ht="42" customHeight="1" x14ac:dyDescent="0.25">
      <c r="A376" s="686"/>
      <c r="B376" s="687"/>
      <c r="C376" s="695" t="s">
        <v>175</v>
      </c>
      <c r="D376" s="696">
        <v>3</v>
      </c>
      <c r="E376" s="690" t="s">
        <v>2894</v>
      </c>
      <c r="F376" s="697"/>
      <c r="G376" s="698" t="s">
        <v>5</v>
      </c>
      <c r="H376" s="698"/>
      <c r="I376" s="698"/>
      <c r="J376" s="698"/>
      <c r="K376" s="679">
        <v>365</v>
      </c>
      <c r="L376" s="692"/>
      <c r="M376" s="667"/>
      <c r="N376" s="693"/>
    </row>
    <row r="377" spans="1:14" s="220" customFormat="1" ht="42" customHeight="1" x14ac:dyDescent="0.25">
      <c r="A377" s="686"/>
      <c r="B377" s="687"/>
      <c r="C377" s="695" t="s">
        <v>176</v>
      </c>
      <c r="D377" s="696">
        <v>2</v>
      </c>
      <c r="E377" s="690" t="s">
        <v>1236</v>
      </c>
      <c r="F377" s="697"/>
      <c r="G377" s="698" t="s">
        <v>3915</v>
      </c>
      <c r="H377" s="698"/>
      <c r="I377" s="698"/>
      <c r="J377" s="698"/>
      <c r="K377" s="679">
        <v>366</v>
      </c>
      <c r="L377" s="692"/>
      <c r="M377" s="667"/>
      <c r="N377" s="693"/>
    </row>
    <row r="378" spans="1:14" s="220" customFormat="1" ht="42" customHeight="1" x14ac:dyDescent="0.25">
      <c r="A378" s="686"/>
      <c r="B378" s="687"/>
      <c r="C378" s="695" t="s">
        <v>177</v>
      </c>
      <c r="D378" s="696">
        <v>2</v>
      </c>
      <c r="E378" s="690" t="s">
        <v>1237</v>
      </c>
      <c r="F378" s="697"/>
      <c r="G378" s="698" t="s">
        <v>5</v>
      </c>
      <c r="H378" s="698"/>
      <c r="I378" s="698"/>
      <c r="J378" s="698"/>
      <c r="K378" s="679">
        <v>367</v>
      </c>
      <c r="L378" s="692"/>
      <c r="M378" s="667"/>
      <c r="N378" s="693"/>
    </row>
    <row r="379" spans="1:14" s="220" customFormat="1" ht="42" customHeight="1" x14ac:dyDescent="0.25">
      <c r="A379" s="686"/>
      <c r="B379" s="687"/>
      <c r="C379" s="695" t="s">
        <v>178</v>
      </c>
      <c r="D379" s="696">
        <v>3</v>
      </c>
      <c r="E379" s="690" t="s">
        <v>1595</v>
      </c>
      <c r="F379" s="697"/>
      <c r="G379" s="698" t="s">
        <v>5</v>
      </c>
      <c r="H379" s="698"/>
      <c r="I379" s="698"/>
      <c r="J379" s="698"/>
      <c r="K379" s="679">
        <v>368</v>
      </c>
      <c r="L379" s="692"/>
      <c r="M379" s="667"/>
      <c r="N379" s="693"/>
    </row>
    <row r="380" spans="1:14" s="220" customFormat="1" ht="42" customHeight="1" x14ac:dyDescent="0.25">
      <c r="A380" s="686"/>
      <c r="B380" s="687"/>
      <c r="C380" s="695" t="s">
        <v>179</v>
      </c>
      <c r="D380" s="696">
        <v>3</v>
      </c>
      <c r="E380" s="690" t="s">
        <v>1239</v>
      </c>
      <c r="F380" s="697"/>
      <c r="G380" s="698" t="s">
        <v>5</v>
      </c>
      <c r="H380" s="698"/>
      <c r="I380" s="698"/>
      <c r="J380" s="698"/>
      <c r="K380" s="679">
        <v>369</v>
      </c>
      <c r="L380" s="692"/>
      <c r="M380" s="667"/>
      <c r="N380" s="693"/>
    </row>
    <row r="381" spans="1:14" s="220" customFormat="1" ht="42" customHeight="1" x14ac:dyDescent="0.25">
      <c r="A381" s="686"/>
      <c r="B381" s="687"/>
      <c r="C381" s="695" t="s">
        <v>180</v>
      </c>
      <c r="D381" s="696">
        <v>3</v>
      </c>
      <c r="E381" s="690" t="s">
        <v>1238</v>
      </c>
      <c r="F381" s="697"/>
      <c r="G381" s="698" t="s">
        <v>5</v>
      </c>
      <c r="H381" s="698"/>
      <c r="I381" s="698"/>
      <c r="J381" s="698"/>
      <c r="K381" s="679">
        <v>370</v>
      </c>
      <c r="L381" s="692"/>
      <c r="M381" s="667"/>
      <c r="N381" s="693"/>
    </row>
    <row r="382" spans="1:14" s="220" customFormat="1" ht="42" customHeight="1" x14ac:dyDescent="0.25">
      <c r="A382" s="686"/>
      <c r="B382" s="687"/>
      <c r="C382" s="695" t="s">
        <v>181</v>
      </c>
      <c r="D382" s="696">
        <v>3</v>
      </c>
      <c r="E382" s="690" t="s">
        <v>1240</v>
      </c>
      <c r="F382" s="697"/>
      <c r="G382" s="698" t="s">
        <v>5</v>
      </c>
      <c r="H382" s="698"/>
      <c r="I382" s="698"/>
      <c r="J382" s="698"/>
      <c r="K382" s="679">
        <v>371</v>
      </c>
      <c r="L382" s="692"/>
      <c r="M382" s="667"/>
      <c r="N382" s="693"/>
    </row>
    <row r="383" spans="1:14" s="220" customFormat="1" ht="42" customHeight="1" x14ac:dyDescent="0.25">
      <c r="A383" s="686"/>
      <c r="B383" s="687"/>
      <c r="C383" s="695" t="s">
        <v>2276</v>
      </c>
      <c r="D383" s="696">
        <v>1</v>
      </c>
      <c r="E383" s="690" t="s">
        <v>1686</v>
      </c>
      <c r="F383" s="697"/>
      <c r="G383" s="698" t="s">
        <v>3920</v>
      </c>
      <c r="H383" s="698"/>
      <c r="I383" s="698"/>
      <c r="J383" s="698"/>
      <c r="K383" s="679">
        <v>372</v>
      </c>
      <c r="L383" s="692"/>
      <c r="M383" s="667"/>
      <c r="N383" s="693"/>
    </row>
    <row r="384" spans="1:14" s="220" customFormat="1" ht="42" customHeight="1" x14ac:dyDescent="0.25">
      <c r="A384" s="686"/>
      <c r="B384" s="687"/>
      <c r="C384" s="695" t="s">
        <v>2277</v>
      </c>
      <c r="D384" s="696">
        <v>1</v>
      </c>
      <c r="E384" s="690" t="s">
        <v>2895</v>
      </c>
      <c r="F384" s="697"/>
      <c r="G384" s="698" t="s">
        <v>3935</v>
      </c>
      <c r="H384" s="698"/>
      <c r="I384" s="698"/>
      <c r="J384" s="698"/>
      <c r="K384" s="679">
        <v>373</v>
      </c>
      <c r="L384" s="692"/>
      <c r="M384" s="667"/>
      <c r="N384" s="693"/>
    </row>
    <row r="385" spans="1:14" s="220" customFormat="1" ht="42" customHeight="1" x14ac:dyDescent="0.25">
      <c r="A385" s="686"/>
      <c r="B385" s="687"/>
      <c r="C385" s="695" t="s">
        <v>2278</v>
      </c>
      <c r="D385" s="696">
        <v>2</v>
      </c>
      <c r="E385" s="690" t="s">
        <v>2896</v>
      </c>
      <c r="F385" s="697"/>
      <c r="G385" s="698" t="s">
        <v>5</v>
      </c>
      <c r="H385" s="698"/>
      <c r="I385" s="698"/>
      <c r="J385" s="698"/>
      <c r="K385" s="679">
        <v>374</v>
      </c>
      <c r="L385" s="692"/>
      <c r="M385" s="667"/>
      <c r="N385" s="693"/>
    </row>
    <row r="386" spans="1:14" s="220" customFormat="1" ht="42" customHeight="1" x14ac:dyDescent="0.25">
      <c r="A386" s="686"/>
      <c r="B386" s="687"/>
      <c r="C386" s="695" t="s">
        <v>2279</v>
      </c>
      <c r="D386" s="696">
        <v>2</v>
      </c>
      <c r="E386" s="690" t="s">
        <v>1687</v>
      </c>
      <c r="F386" s="697"/>
      <c r="G386" s="698" t="s">
        <v>5</v>
      </c>
      <c r="H386" s="698"/>
      <c r="I386" s="698"/>
      <c r="J386" s="698"/>
      <c r="K386" s="679">
        <v>375</v>
      </c>
      <c r="L386" s="692"/>
      <c r="M386" s="667"/>
      <c r="N386" s="693"/>
    </row>
    <row r="387" spans="1:14" s="220" customFormat="1" ht="42" customHeight="1" x14ac:dyDescent="0.25">
      <c r="A387" s="686"/>
      <c r="B387" s="687"/>
      <c r="C387" s="695" t="s">
        <v>2280</v>
      </c>
      <c r="D387" s="696">
        <v>2</v>
      </c>
      <c r="E387" s="690" t="s">
        <v>1688</v>
      </c>
      <c r="F387" s="697"/>
      <c r="G387" s="698" t="s">
        <v>5</v>
      </c>
      <c r="H387" s="698"/>
      <c r="I387" s="698"/>
      <c r="J387" s="698"/>
      <c r="K387" s="679">
        <v>376</v>
      </c>
      <c r="L387" s="692"/>
      <c r="M387" s="667"/>
      <c r="N387" s="693"/>
    </row>
    <row r="388" spans="1:14" s="220" customFormat="1" ht="42" customHeight="1" x14ac:dyDescent="0.25">
      <c r="A388" s="686"/>
      <c r="B388" s="687"/>
      <c r="C388" s="695" t="s">
        <v>2281</v>
      </c>
      <c r="D388" s="696">
        <v>3</v>
      </c>
      <c r="E388" s="690" t="s">
        <v>1689</v>
      </c>
      <c r="F388" s="697"/>
      <c r="G388" s="698" t="s">
        <v>5</v>
      </c>
      <c r="H388" s="698"/>
      <c r="I388" s="698"/>
      <c r="J388" s="698"/>
      <c r="K388" s="679">
        <v>377</v>
      </c>
      <c r="L388" s="692"/>
      <c r="M388" s="667"/>
      <c r="N388" s="693"/>
    </row>
    <row r="389" spans="1:14" s="220" customFormat="1" ht="42" customHeight="1" x14ac:dyDescent="0.25">
      <c r="A389" s="686"/>
      <c r="B389" s="687"/>
      <c r="C389" s="695" t="s">
        <v>2284</v>
      </c>
      <c r="D389" s="696">
        <v>1</v>
      </c>
      <c r="E389" s="690" t="s">
        <v>1691</v>
      </c>
      <c r="F389" s="697"/>
      <c r="G389" s="698" t="s">
        <v>3961</v>
      </c>
      <c r="H389" s="698"/>
      <c r="I389" s="698"/>
      <c r="J389" s="698"/>
      <c r="K389" s="679">
        <v>378</v>
      </c>
      <c r="L389" s="692"/>
      <c r="M389" s="667"/>
      <c r="N389" s="693"/>
    </row>
    <row r="390" spans="1:14" s="220" customFormat="1" ht="42" customHeight="1" x14ac:dyDescent="0.25">
      <c r="A390" s="686"/>
      <c r="B390" s="687"/>
      <c r="C390" s="695" t="s">
        <v>2285</v>
      </c>
      <c r="D390" s="696">
        <v>1</v>
      </c>
      <c r="E390" s="690" t="s">
        <v>1669</v>
      </c>
      <c r="F390" s="697"/>
      <c r="G390" s="698" t="s">
        <v>5</v>
      </c>
      <c r="H390" s="698"/>
      <c r="I390" s="698"/>
      <c r="J390" s="698"/>
      <c r="K390" s="679">
        <v>379</v>
      </c>
      <c r="L390" s="692"/>
      <c r="M390" s="667"/>
      <c r="N390" s="693"/>
    </row>
    <row r="391" spans="1:14" s="220" customFormat="1" ht="42" customHeight="1" x14ac:dyDescent="0.25">
      <c r="A391" s="686"/>
      <c r="B391" s="687"/>
      <c r="C391" s="695" t="s">
        <v>2286</v>
      </c>
      <c r="D391" s="696">
        <v>2</v>
      </c>
      <c r="E391" s="690" t="s">
        <v>1692</v>
      </c>
      <c r="F391" s="697"/>
      <c r="G391" s="698" t="s">
        <v>5</v>
      </c>
      <c r="H391" s="698"/>
      <c r="I391" s="698"/>
      <c r="J391" s="698"/>
      <c r="K391" s="679">
        <v>380</v>
      </c>
      <c r="L391" s="692"/>
      <c r="M391" s="667"/>
      <c r="N391" s="693"/>
    </row>
    <row r="392" spans="1:14" s="220" customFormat="1" ht="42" customHeight="1" x14ac:dyDescent="0.25">
      <c r="A392" s="686"/>
      <c r="B392" s="687"/>
      <c r="C392" s="695" t="s">
        <v>2287</v>
      </c>
      <c r="D392" s="696">
        <v>2</v>
      </c>
      <c r="E392" s="690" t="s">
        <v>1693</v>
      </c>
      <c r="F392" s="697"/>
      <c r="G392" s="698" t="s">
        <v>5</v>
      </c>
      <c r="H392" s="698"/>
      <c r="I392" s="698"/>
      <c r="J392" s="698"/>
      <c r="K392" s="679">
        <v>381</v>
      </c>
      <c r="L392" s="692"/>
      <c r="M392" s="667"/>
      <c r="N392" s="693"/>
    </row>
    <row r="393" spans="1:14" s="220" customFormat="1" ht="42" customHeight="1" x14ac:dyDescent="0.25">
      <c r="A393" s="686"/>
      <c r="B393" s="687"/>
      <c r="C393" s="695" t="s">
        <v>2288</v>
      </c>
      <c r="D393" s="696">
        <v>2</v>
      </c>
      <c r="E393" s="690" t="s">
        <v>1694</v>
      </c>
      <c r="F393" s="697"/>
      <c r="G393" s="698" t="s">
        <v>5</v>
      </c>
      <c r="H393" s="698"/>
      <c r="I393" s="698"/>
      <c r="J393" s="698"/>
      <c r="K393" s="679">
        <v>382</v>
      </c>
      <c r="L393" s="692"/>
      <c r="M393" s="667"/>
      <c r="N393" s="693"/>
    </row>
    <row r="394" spans="1:14" s="220" customFormat="1" ht="42" customHeight="1" x14ac:dyDescent="0.25">
      <c r="A394" s="686"/>
      <c r="B394" s="687"/>
      <c r="C394" s="695" t="s">
        <v>2289</v>
      </c>
      <c r="D394" s="696">
        <v>2</v>
      </c>
      <c r="E394" s="690" t="s">
        <v>4162</v>
      </c>
      <c r="F394" s="697"/>
      <c r="G394" s="698" t="s">
        <v>3962</v>
      </c>
      <c r="H394" s="698"/>
      <c r="I394" s="698"/>
      <c r="J394" s="698"/>
      <c r="K394" s="679">
        <v>383</v>
      </c>
      <c r="L394" s="692"/>
      <c r="M394" s="667"/>
      <c r="N394" s="693"/>
    </row>
    <row r="395" spans="1:14" s="220" customFormat="1" ht="42" customHeight="1" x14ac:dyDescent="0.25">
      <c r="A395" s="686"/>
      <c r="B395" s="687"/>
      <c r="C395" s="695" t="s">
        <v>2290</v>
      </c>
      <c r="D395" s="696">
        <v>2</v>
      </c>
      <c r="E395" s="690" t="s">
        <v>1695</v>
      </c>
      <c r="F395" s="697"/>
      <c r="G395" s="698" t="s">
        <v>5</v>
      </c>
      <c r="H395" s="698"/>
      <c r="I395" s="698"/>
      <c r="J395" s="698"/>
      <c r="K395" s="679">
        <v>384</v>
      </c>
      <c r="L395" s="692"/>
      <c r="M395" s="667"/>
      <c r="N395" s="693"/>
    </row>
    <row r="396" spans="1:14" s="220" customFormat="1" ht="42" customHeight="1" x14ac:dyDescent="0.25">
      <c r="A396" s="686"/>
      <c r="B396" s="687"/>
      <c r="C396" s="695" t="s">
        <v>2291</v>
      </c>
      <c r="D396" s="696">
        <v>3</v>
      </c>
      <c r="E396" s="690" t="s">
        <v>1696</v>
      </c>
      <c r="F396" s="697"/>
      <c r="G396" s="698" t="s">
        <v>5</v>
      </c>
      <c r="H396" s="698"/>
      <c r="I396" s="698"/>
      <c r="J396" s="698"/>
      <c r="K396" s="679">
        <v>385</v>
      </c>
      <c r="L396" s="692"/>
      <c r="M396" s="667"/>
      <c r="N396" s="693"/>
    </row>
    <row r="397" spans="1:14" s="220" customFormat="1" ht="42" customHeight="1" x14ac:dyDescent="0.25">
      <c r="A397" s="686"/>
      <c r="B397" s="687"/>
      <c r="C397" s="695" t="s">
        <v>2292</v>
      </c>
      <c r="D397" s="696">
        <v>3</v>
      </c>
      <c r="E397" s="690" t="s">
        <v>2897</v>
      </c>
      <c r="F397" s="697"/>
      <c r="G397" s="698" t="s">
        <v>5</v>
      </c>
      <c r="H397" s="698"/>
      <c r="I397" s="698"/>
      <c r="J397" s="698"/>
      <c r="K397" s="679">
        <v>386</v>
      </c>
      <c r="L397" s="692"/>
      <c r="M397" s="667"/>
      <c r="N397" s="693"/>
    </row>
    <row r="398" spans="1:14" s="220" customFormat="1" ht="42" customHeight="1" x14ac:dyDescent="0.25">
      <c r="A398" s="686"/>
      <c r="B398" s="687"/>
      <c r="C398" s="695" t="s">
        <v>2293</v>
      </c>
      <c r="D398" s="696">
        <v>3</v>
      </c>
      <c r="E398" s="690" t="s">
        <v>1250</v>
      </c>
      <c r="F398" s="697"/>
      <c r="G398" s="698" t="s">
        <v>5</v>
      </c>
      <c r="H398" s="698"/>
      <c r="I398" s="698"/>
      <c r="J398" s="698"/>
      <c r="K398" s="679">
        <v>387</v>
      </c>
      <c r="L398" s="692"/>
      <c r="M398" s="667"/>
      <c r="N398" s="693"/>
    </row>
    <row r="399" spans="1:14" s="220" customFormat="1" ht="42" customHeight="1" x14ac:dyDescent="0.25">
      <c r="A399" s="686"/>
      <c r="B399" s="687"/>
      <c r="C399" s="695" t="s">
        <v>2294</v>
      </c>
      <c r="D399" s="696">
        <v>3</v>
      </c>
      <c r="E399" s="690" t="s">
        <v>2898</v>
      </c>
      <c r="F399" s="697"/>
      <c r="G399" s="698" t="s">
        <v>5</v>
      </c>
      <c r="H399" s="698"/>
      <c r="I399" s="698"/>
      <c r="J399" s="698"/>
      <c r="K399" s="679">
        <v>388</v>
      </c>
      <c r="L399" s="692"/>
      <c r="M399" s="667"/>
      <c r="N399" s="693"/>
    </row>
    <row r="400" spans="1:14" s="220" customFormat="1" ht="42" customHeight="1" x14ac:dyDescent="0.25">
      <c r="A400" s="686"/>
      <c r="B400" s="687"/>
      <c r="C400" s="695" t="s">
        <v>2295</v>
      </c>
      <c r="D400" s="696">
        <v>3</v>
      </c>
      <c r="E400" s="690" t="s">
        <v>2899</v>
      </c>
      <c r="F400" s="697"/>
      <c r="G400" s="698" t="s">
        <v>5</v>
      </c>
      <c r="H400" s="698"/>
      <c r="I400" s="698"/>
      <c r="J400" s="698"/>
      <c r="K400" s="679">
        <v>389</v>
      </c>
      <c r="L400" s="692"/>
      <c r="M400" s="667"/>
      <c r="N400" s="693"/>
    </row>
    <row r="401" spans="1:14" s="220" customFormat="1" ht="42" customHeight="1" x14ac:dyDescent="0.25">
      <c r="A401" s="686"/>
      <c r="B401" s="687"/>
      <c r="C401" s="695" t="s">
        <v>2296</v>
      </c>
      <c r="D401" s="696">
        <v>3</v>
      </c>
      <c r="E401" s="690" t="s">
        <v>1251</v>
      </c>
      <c r="F401" s="697"/>
      <c r="G401" s="698" t="s">
        <v>5</v>
      </c>
      <c r="H401" s="698"/>
      <c r="I401" s="698"/>
      <c r="J401" s="698"/>
      <c r="K401" s="679">
        <v>390</v>
      </c>
      <c r="L401" s="692"/>
      <c r="M401" s="667"/>
      <c r="N401" s="693"/>
    </row>
    <row r="402" spans="1:14" s="220" customFormat="1" ht="42" customHeight="1" x14ac:dyDescent="0.25">
      <c r="A402" s="686"/>
      <c r="B402" s="687"/>
      <c r="C402" s="695" t="s">
        <v>2299</v>
      </c>
      <c r="D402" s="696">
        <v>2</v>
      </c>
      <c r="E402" s="690" t="s">
        <v>2900</v>
      </c>
      <c r="F402" s="697"/>
      <c r="G402" s="698" t="s">
        <v>5</v>
      </c>
      <c r="H402" s="698"/>
      <c r="I402" s="698"/>
      <c r="J402" s="698"/>
      <c r="K402" s="679">
        <v>391</v>
      </c>
      <c r="L402" s="692"/>
      <c r="M402" s="667"/>
      <c r="N402" s="693"/>
    </row>
    <row r="403" spans="1:14" s="220" customFormat="1" ht="42" customHeight="1" x14ac:dyDescent="0.25">
      <c r="A403" s="686"/>
      <c r="B403" s="687"/>
      <c r="C403" s="695" t="s">
        <v>2300</v>
      </c>
      <c r="D403" s="696">
        <v>2</v>
      </c>
      <c r="E403" s="690" t="s">
        <v>4163</v>
      </c>
      <c r="F403" s="697"/>
      <c r="G403" s="698" t="s">
        <v>5</v>
      </c>
      <c r="H403" s="698"/>
      <c r="I403" s="698"/>
      <c r="J403" s="698"/>
      <c r="K403" s="679">
        <v>392</v>
      </c>
      <c r="L403" s="692"/>
      <c r="M403" s="667"/>
      <c r="N403" s="693"/>
    </row>
    <row r="404" spans="1:14" s="220" customFormat="1" ht="42" customHeight="1" x14ac:dyDescent="0.25">
      <c r="A404" s="686"/>
      <c r="B404" s="687"/>
      <c r="C404" s="695" t="s">
        <v>2301</v>
      </c>
      <c r="D404" s="696">
        <v>3</v>
      </c>
      <c r="E404" s="690" t="s">
        <v>4164</v>
      </c>
      <c r="F404" s="697"/>
      <c r="G404" s="698" t="s">
        <v>5</v>
      </c>
      <c r="H404" s="698"/>
      <c r="I404" s="698"/>
      <c r="J404" s="698"/>
      <c r="K404" s="679">
        <v>393</v>
      </c>
      <c r="L404" s="692"/>
      <c r="M404" s="667"/>
      <c r="N404" s="693"/>
    </row>
    <row r="405" spans="1:14" s="220" customFormat="1" ht="42" customHeight="1" x14ac:dyDescent="0.25">
      <c r="A405" s="686"/>
      <c r="B405" s="687"/>
      <c r="C405" s="695" t="s">
        <v>2302</v>
      </c>
      <c r="D405" s="696">
        <v>3</v>
      </c>
      <c r="E405" s="690" t="s">
        <v>2901</v>
      </c>
      <c r="F405" s="697"/>
      <c r="G405" s="698" t="s">
        <v>5</v>
      </c>
      <c r="H405" s="698"/>
      <c r="I405" s="698"/>
      <c r="J405" s="698"/>
      <c r="K405" s="679">
        <v>394</v>
      </c>
      <c r="L405" s="692"/>
      <c r="M405" s="667"/>
      <c r="N405" s="693"/>
    </row>
    <row r="406" spans="1:14" s="220" customFormat="1" ht="42" customHeight="1" x14ac:dyDescent="0.25">
      <c r="A406" s="686"/>
      <c r="B406" s="687"/>
      <c r="C406" s="695" t="s">
        <v>2303</v>
      </c>
      <c r="D406" s="696">
        <v>3</v>
      </c>
      <c r="E406" s="690" t="s">
        <v>2902</v>
      </c>
      <c r="F406" s="697"/>
      <c r="G406" s="698" t="s">
        <v>5</v>
      </c>
      <c r="H406" s="698"/>
      <c r="I406" s="698"/>
      <c r="J406" s="698"/>
      <c r="K406" s="679">
        <v>395</v>
      </c>
      <c r="L406" s="692"/>
      <c r="M406" s="667"/>
      <c r="N406" s="693"/>
    </row>
    <row r="407" spans="1:14" s="220" customFormat="1" ht="42" customHeight="1" x14ac:dyDescent="0.25">
      <c r="A407" s="686"/>
      <c r="B407" s="687"/>
      <c r="C407" s="695" t="s">
        <v>2304</v>
      </c>
      <c r="D407" s="696">
        <v>3</v>
      </c>
      <c r="E407" s="690" t="s">
        <v>4165</v>
      </c>
      <c r="F407" s="697"/>
      <c r="G407" s="698" t="s">
        <v>5</v>
      </c>
      <c r="H407" s="698"/>
      <c r="I407" s="698"/>
      <c r="J407" s="698"/>
      <c r="K407" s="679">
        <v>396</v>
      </c>
      <c r="L407" s="692"/>
      <c r="M407" s="667"/>
      <c r="N407" s="693"/>
    </row>
    <row r="408" spans="1:14" s="220" customFormat="1" ht="42" customHeight="1" x14ac:dyDescent="0.25">
      <c r="A408" s="686"/>
      <c r="B408" s="687"/>
      <c r="C408" s="695" t="s">
        <v>126</v>
      </c>
      <c r="D408" s="696">
        <v>1</v>
      </c>
      <c r="E408" s="690" t="s">
        <v>1596</v>
      </c>
      <c r="F408" s="697"/>
      <c r="G408" s="698" t="s">
        <v>5</v>
      </c>
      <c r="H408" s="698"/>
      <c r="I408" s="698"/>
      <c r="J408" s="698"/>
      <c r="K408" s="679">
        <v>397</v>
      </c>
      <c r="L408" s="692"/>
      <c r="M408" s="667"/>
      <c r="N408" s="693"/>
    </row>
    <row r="409" spans="1:14" s="220" customFormat="1" ht="42" customHeight="1" x14ac:dyDescent="0.25">
      <c r="A409" s="686"/>
      <c r="B409" s="687"/>
      <c r="C409" s="695" t="s">
        <v>127</v>
      </c>
      <c r="D409" s="696">
        <v>1</v>
      </c>
      <c r="E409" s="690" t="s">
        <v>1597</v>
      </c>
      <c r="F409" s="697"/>
      <c r="G409" s="698" t="s">
        <v>5</v>
      </c>
      <c r="H409" s="698"/>
      <c r="I409" s="698"/>
      <c r="J409" s="698"/>
      <c r="K409" s="679">
        <v>398</v>
      </c>
      <c r="L409" s="692"/>
      <c r="M409" s="667"/>
      <c r="N409" s="693"/>
    </row>
    <row r="410" spans="1:14" s="220" customFormat="1" ht="42" customHeight="1" x14ac:dyDescent="0.25">
      <c r="A410" s="686"/>
      <c r="B410" s="687"/>
      <c r="C410" s="695" t="s">
        <v>128</v>
      </c>
      <c r="D410" s="696">
        <v>1</v>
      </c>
      <c r="E410" s="690" t="s">
        <v>1598</v>
      </c>
      <c r="F410" s="697"/>
      <c r="G410" s="698" t="s">
        <v>5</v>
      </c>
      <c r="H410" s="698"/>
      <c r="I410" s="698"/>
      <c r="J410" s="698"/>
      <c r="K410" s="679">
        <v>399</v>
      </c>
      <c r="L410" s="692"/>
      <c r="M410" s="667"/>
      <c r="N410" s="693"/>
    </row>
    <row r="411" spans="1:14" s="220" customFormat="1" ht="42" customHeight="1" x14ac:dyDescent="0.25">
      <c r="A411" s="686"/>
      <c r="B411" s="687"/>
      <c r="C411" s="695" t="s">
        <v>129</v>
      </c>
      <c r="D411" s="696">
        <v>1</v>
      </c>
      <c r="E411" s="690" t="s">
        <v>1599</v>
      </c>
      <c r="F411" s="697"/>
      <c r="G411" s="698" t="s">
        <v>5</v>
      </c>
      <c r="H411" s="698"/>
      <c r="I411" s="698"/>
      <c r="J411" s="698"/>
      <c r="K411" s="679">
        <v>400</v>
      </c>
      <c r="L411" s="692"/>
      <c r="M411" s="667"/>
      <c r="N411" s="693"/>
    </row>
    <row r="412" spans="1:14" s="220" customFormat="1" ht="42" customHeight="1" x14ac:dyDescent="0.25">
      <c r="A412" s="686"/>
      <c r="B412" s="687"/>
      <c r="C412" s="695" t="s">
        <v>130</v>
      </c>
      <c r="D412" s="696">
        <v>2</v>
      </c>
      <c r="E412" s="690" t="s">
        <v>2903</v>
      </c>
      <c r="F412" s="697"/>
      <c r="G412" s="698" t="s">
        <v>3963</v>
      </c>
      <c r="H412" s="698"/>
      <c r="I412" s="698"/>
      <c r="J412" s="698"/>
      <c r="K412" s="679">
        <v>401</v>
      </c>
      <c r="L412" s="692"/>
      <c r="M412" s="667"/>
      <c r="N412" s="693"/>
    </row>
    <row r="413" spans="1:14" s="220" customFormat="1" ht="42" customHeight="1" x14ac:dyDescent="0.25">
      <c r="A413" s="686"/>
      <c r="B413" s="687"/>
      <c r="C413" s="695" t="s">
        <v>131</v>
      </c>
      <c r="D413" s="696">
        <v>2</v>
      </c>
      <c r="E413" s="690" t="s">
        <v>1194</v>
      </c>
      <c r="F413" s="697"/>
      <c r="G413" s="698" t="s">
        <v>5</v>
      </c>
      <c r="H413" s="698"/>
      <c r="I413" s="698"/>
      <c r="J413" s="698"/>
      <c r="K413" s="679">
        <v>402</v>
      </c>
      <c r="L413" s="692"/>
      <c r="M413" s="667"/>
      <c r="N413" s="693"/>
    </row>
    <row r="414" spans="1:14" s="220" customFormat="1" ht="42" customHeight="1" x14ac:dyDescent="0.25">
      <c r="A414" s="686"/>
      <c r="B414" s="687"/>
      <c r="C414" s="695" t="s">
        <v>132</v>
      </c>
      <c r="D414" s="696">
        <v>2</v>
      </c>
      <c r="E414" s="690" t="s">
        <v>1195</v>
      </c>
      <c r="F414" s="697"/>
      <c r="G414" s="698" t="s">
        <v>3963</v>
      </c>
      <c r="H414" s="698"/>
      <c r="I414" s="698"/>
      <c r="J414" s="698"/>
      <c r="K414" s="679">
        <v>403</v>
      </c>
      <c r="L414" s="692"/>
      <c r="M414" s="667"/>
      <c r="N414" s="693"/>
    </row>
    <row r="415" spans="1:14" s="220" customFormat="1" ht="42" customHeight="1" x14ac:dyDescent="0.25">
      <c r="A415" s="686"/>
      <c r="B415" s="687"/>
      <c r="C415" s="695" t="s">
        <v>133</v>
      </c>
      <c r="D415" s="696">
        <v>2</v>
      </c>
      <c r="E415" s="690" t="s">
        <v>2904</v>
      </c>
      <c r="F415" s="697"/>
      <c r="G415" s="698" t="s">
        <v>5</v>
      </c>
      <c r="H415" s="698"/>
      <c r="I415" s="698"/>
      <c r="J415" s="698"/>
      <c r="K415" s="679">
        <v>404</v>
      </c>
      <c r="L415" s="692"/>
      <c r="M415" s="667"/>
      <c r="N415" s="693"/>
    </row>
    <row r="416" spans="1:14" s="220" customFormat="1" ht="42" customHeight="1" x14ac:dyDescent="0.25">
      <c r="A416" s="686"/>
      <c r="B416" s="687"/>
      <c r="C416" s="695" t="s">
        <v>134</v>
      </c>
      <c r="D416" s="696">
        <v>2</v>
      </c>
      <c r="E416" s="690" t="s">
        <v>2905</v>
      </c>
      <c r="F416" s="697"/>
      <c r="G416" s="698" t="s">
        <v>5</v>
      </c>
      <c r="H416" s="698"/>
      <c r="I416" s="698"/>
      <c r="J416" s="698"/>
      <c r="K416" s="679">
        <v>405</v>
      </c>
      <c r="L416" s="692"/>
      <c r="M416" s="667"/>
      <c r="N416" s="693"/>
    </row>
    <row r="417" spans="1:14" s="220" customFormat="1" ht="42" customHeight="1" x14ac:dyDescent="0.25">
      <c r="A417" s="686"/>
      <c r="B417" s="687"/>
      <c r="C417" s="695" t="s">
        <v>135</v>
      </c>
      <c r="D417" s="696">
        <v>3</v>
      </c>
      <c r="E417" s="690" t="s">
        <v>2906</v>
      </c>
      <c r="F417" s="697"/>
      <c r="G417" s="698" t="s">
        <v>5</v>
      </c>
      <c r="H417" s="698"/>
      <c r="I417" s="698"/>
      <c r="J417" s="698"/>
      <c r="K417" s="679">
        <v>406</v>
      </c>
      <c r="L417" s="692"/>
      <c r="M417" s="667"/>
      <c r="N417" s="693"/>
    </row>
    <row r="418" spans="1:14" s="220" customFormat="1" ht="42" customHeight="1" x14ac:dyDescent="0.25">
      <c r="A418" s="686"/>
      <c r="B418" s="687"/>
      <c r="C418" s="695" t="s">
        <v>136</v>
      </c>
      <c r="D418" s="696">
        <v>3</v>
      </c>
      <c r="E418" s="690" t="s">
        <v>1672</v>
      </c>
      <c r="F418" s="697"/>
      <c r="G418" s="698" t="s">
        <v>5</v>
      </c>
      <c r="H418" s="698"/>
      <c r="I418" s="698"/>
      <c r="J418" s="698"/>
      <c r="K418" s="679">
        <v>407</v>
      </c>
      <c r="L418" s="692"/>
      <c r="M418" s="667"/>
      <c r="N418" s="693"/>
    </row>
    <row r="419" spans="1:14" s="220" customFormat="1" ht="42" customHeight="1" x14ac:dyDescent="0.25">
      <c r="A419" s="686"/>
      <c r="B419" s="687"/>
      <c r="C419" s="695" t="s">
        <v>137</v>
      </c>
      <c r="D419" s="696">
        <v>3</v>
      </c>
      <c r="E419" s="690" t="s">
        <v>2907</v>
      </c>
      <c r="F419" s="697"/>
      <c r="G419" s="698" t="s">
        <v>5</v>
      </c>
      <c r="H419" s="698"/>
      <c r="I419" s="698"/>
      <c r="J419" s="698"/>
      <c r="K419" s="679">
        <v>408</v>
      </c>
      <c r="L419" s="692"/>
      <c r="M419" s="667"/>
      <c r="N419" s="693"/>
    </row>
    <row r="420" spans="1:14" s="220" customFormat="1" ht="42" customHeight="1" x14ac:dyDescent="0.25">
      <c r="A420" s="686"/>
      <c r="B420" s="687"/>
      <c r="C420" s="695" t="s">
        <v>2305</v>
      </c>
      <c r="D420" s="696">
        <v>3</v>
      </c>
      <c r="E420" s="690" t="s">
        <v>2908</v>
      </c>
      <c r="F420" s="697"/>
      <c r="G420" s="698" t="s">
        <v>5</v>
      </c>
      <c r="H420" s="698"/>
      <c r="I420" s="698"/>
      <c r="J420" s="698"/>
      <c r="K420" s="679">
        <v>409</v>
      </c>
      <c r="L420" s="692"/>
      <c r="M420" s="667"/>
      <c r="N420" s="693"/>
    </row>
    <row r="421" spans="1:14" s="220" customFormat="1" ht="42" customHeight="1" x14ac:dyDescent="0.25">
      <c r="A421" s="686"/>
      <c r="B421" s="687"/>
      <c r="C421" s="695" t="s">
        <v>138</v>
      </c>
      <c r="D421" s="696">
        <v>1</v>
      </c>
      <c r="E421" s="690" t="s">
        <v>1600</v>
      </c>
      <c r="F421" s="697"/>
      <c r="G421" s="698" t="s">
        <v>5</v>
      </c>
      <c r="H421" s="698"/>
      <c r="I421" s="698"/>
      <c r="J421" s="698"/>
      <c r="K421" s="679">
        <v>410</v>
      </c>
      <c r="L421" s="692"/>
      <c r="M421" s="667"/>
      <c r="N421" s="693"/>
    </row>
    <row r="422" spans="1:14" s="220" customFormat="1" ht="42" customHeight="1" x14ac:dyDescent="0.25">
      <c r="A422" s="686"/>
      <c r="B422" s="687"/>
      <c r="C422" s="695" t="s">
        <v>139</v>
      </c>
      <c r="D422" s="696">
        <v>1</v>
      </c>
      <c r="E422" s="690" t="s">
        <v>2909</v>
      </c>
      <c r="F422" s="697"/>
      <c r="G422" s="698" t="s">
        <v>5</v>
      </c>
      <c r="H422" s="698"/>
      <c r="I422" s="698"/>
      <c r="J422" s="698"/>
      <c r="K422" s="679">
        <v>411</v>
      </c>
      <c r="L422" s="692"/>
      <c r="M422" s="667"/>
      <c r="N422" s="693"/>
    </row>
    <row r="423" spans="1:14" s="220" customFormat="1" ht="42" customHeight="1" x14ac:dyDescent="0.25">
      <c r="A423" s="686"/>
      <c r="B423" s="687"/>
      <c r="C423" s="695" t="s">
        <v>140</v>
      </c>
      <c r="D423" s="696">
        <v>1</v>
      </c>
      <c r="E423" s="690" t="s">
        <v>2910</v>
      </c>
      <c r="F423" s="697"/>
      <c r="G423" s="698" t="s">
        <v>5</v>
      </c>
      <c r="H423" s="698"/>
      <c r="I423" s="698"/>
      <c r="J423" s="698"/>
      <c r="K423" s="679">
        <v>412</v>
      </c>
      <c r="L423" s="692"/>
      <c r="M423" s="667"/>
      <c r="N423" s="693"/>
    </row>
    <row r="424" spans="1:14" s="220" customFormat="1" ht="42" customHeight="1" x14ac:dyDescent="0.25">
      <c r="A424" s="686"/>
      <c r="B424" s="687"/>
      <c r="C424" s="695" t="s">
        <v>141</v>
      </c>
      <c r="D424" s="696">
        <v>1</v>
      </c>
      <c r="E424" s="690" t="s">
        <v>1601</v>
      </c>
      <c r="F424" s="697"/>
      <c r="G424" s="698" t="s">
        <v>5</v>
      </c>
      <c r="H424" s="698"/>
      <c r="I424" s="698"/>
      <c r="J424" s="698"/>
      <c r="K424" s="679">
        <v>413</v>
      </c>
      <c r="L424" s="692"/>
      <c r="M424" s="667"/>
      <c r="N424" s="693"/>
    </row>
    <row r="425" spans="1:14" s="220" customFormat="1" ht="42" customHeight="1" x14ac:dyDescent="0.25">
      <c r="A425" s="686"/>
      <c r="B425" s="687"/>
      <c r="C425" s="695" t="s">
        <v>142</v>
      </c>
      <c r="D425" s="696">
        <v>2</v>
      </c>
      <c r="E425" s="690" t="s">
        <v>2911</v>
      </c>
      <c r="F425" s="697"/>
      <c r="G425" s="698" t="s">
        <v>5</v>
      </c>
      <c r="H425" s="698"/>
      <c r="I425" s="698"/>
      <c r="J425" s="698"/>
      <c r="K425" s="679">
        <v>414</v>
      </c>
      <c r="L425" s="692"/>
      <c r="M425" s="667"/>
      <c r="N425" s="693"/>
    </row>
    <row r="426" spans="1:14" s="220" customFormat="1" ht="42" customHeight="1" x14ac:dyDescent="0.25">
      <c r="A426" s="686"/>
      <c r="B426" s="687"/>
      <c r="C426" s="695" t="s">
        <v>143</v>
      </c>
      <c r="D426" s="696">
        <v>2</v>
      </c>
      <c r="E426" s="690" t="s">
        <v>1196</v>
      </c>
      <c r="F426" s="697"/>
      <c r="G426" s="698" t="s">
        <v>5</v>
      </c>
      <c r="H426" s="698"/>
      <c r="I426" s="698"/>
      <c r="J426" s="698"/>
      <c r="K426" s="679">
        <v>415</v>
      </c>
      <c r="L426" s="692"/>
      <c r="M426" s="667"/>
      <c r="N426" s="693"/>
    </row>
    <row r="427" spans="1:14" s="220" customFormat="1" ht="42" customHeight="1" x14ac:dyDescent="0.25">
      <c r="A427" s="686"/>
      <c r="B427" s="687"/>
      <c r="C427" s="695" t="s">
        <v>144</v>
      </c>
      <c r="D427" s="696">
        <v>2</v>
      </c>
      <c r="E427" s="690" t="s">
        <v>1197</v>
      </c>
      <c r="F427" s="697"/>
      <c r="G427" s="698" t="s">
        <v>5</v>
      </c>
      <c r="H427" s="698"/>
      <c r="I427" s="698"/>
      <c r="J427" s="698"/>
      <c r="K427" s="679">
        <v>416</v>
      </c>
      <c r="L427" s="692"/>
      <c r="M427" s="667"/>
      <c r="N427" s="693"/>
    </row>
    <row r="428" spans="1:14" s="220" customFormat="1" ht="42" customHeight="1" x14ac:dyDescent="0.25">
      <c r="A428" s="686"/>
      <c r="B428" s="687"/>
      <c r="C428" s="695" t="s">
        <v>145</v>
      </c>
      <c r="D428" s="696">
        <v>2</v>
      </c>
      <c r="E428" s="690" t="s">
        <v>2912</v>
      </c>
      <c r="F428" s="697"/>
      <c r="G428" s="698" t="s">
        <v>3964</v>
      </c>
      <c r="H428" s="698"/>
      <c r="I428" s="698"/>
      <c r="J428" s="698"/>
      <c r="K428" s="679">
        <v>417</v>
      </c>
      <c r="L428" s="692"/>
      <c r="M428" s="667"/>
      <c r="N428" s="693"/>
    </row>
    <row r="429" spans="1:14" s="220" customFormat="1" ht="42" customHeight="1" x14ac:dyDescent="0.25">
      <c r="A429" s="686"/>
      <c r="B429" s="687"/>
      <c r="C429" s="695" t="s">
        <v>146</v>
      </c>
      <c r="D429" s="696">
        <v>3</v>
      </c>
      <c r="E429" s="690" t="s">
        <v>1198</v>
      </c>
      <c r="F429" s="697"/>
      <c r="G429" s="698" t="s">
        <v>5</v>
      </c>
      <c r="H429" s="698"/>
      <c r="I429" s="698"/>
      <c r="J429" s="698"/>
      <c r="K429" s="679">
        <v>418</v>
      </c>
      <c r="L429" s="692"/>
      <c r="M429" s="667"/>
      <c r="N429" s="693"/>
    </row>
    <row r="430" spans="1:14" s="220" customFormat="1" ht="42" customHeight="1" x14ac:dyDescent="0.25">
      <c r="A430" s="686"/>
      <c r="B430" s="687"/>
      <c r="C430" s="695" t="s">
        <v>147</v>
      </c>
      <c r="D430" s="696">
        <v>3</v>
      </c>
      <c r="E430" s="690" t="s">
        <v>2913</v>
      </c>
      <c r="F430" s="697"/>
      <c r="G430" s="698" t="s">
        <v>5</v>
      </c>
      <c r="H430" s="698"/>
      <c r="I430" s="698"/>
      <c r="J430" s="698"/>
      <c r="K430" s="679">
        <v>419</v>
      </c>
      <c r="L430" s="692"/>
      <c r="M430" s="667"/>
      <c r="N430" s="693"/>
    </row>
    <row r="431" spans="1:14" s="220" customFormat="1" ht="42" customHeight="1" x14ac:dyDescent="0.25">
      <c r="A431" s="686"/>
      <c r="B431" s="687"/>
      <c r="C431" s="695" t="s">
        <v>148</v>
      </c>
      <c r="D431" s="696">
        <v>3</v>
      </c>
      <c r="E431" s="690" t="s">
        <v>1343</v>
      </c>
      <c r="F431" s="697"/>
      <c r="G431" s="698" t="s">
        <v>5</v>
      </c>
      <c r="H431" s="698"/>
      <c r="I431" s="698"/>
      <c r="J431" s="698"/>
      <c r="K431" s="679">
        <v>420</v>
      </c>
      <c r="L431" s="692"/>
      <c r="M431" s="667"/>
      <c r="N431" s="693"/>
    </row>
    <row r="432" spans="1:14" s="220" customFormat="1" ht="42" customHeight="1" x14ac:dyDescent="0.25">
      <c r="A432" s="686"/>
      <c r="B432" s="687"/>
      <c r="C432" s="695" t="s">
        <v>149</v>
      </c>
      <c r="D432" s="696">
        <v>2</v>
      </c>
      <c r="E432" s="690" t="s">
        <v>1199</v>
      </c>
      <c r="F432" s="697"/>
      <c r="G432" s="698" t="s">
        <v>5</v>
      </c>
      <c r="H432" s="698"/>
      <c r="I432" s="698"/>
      <c r="J432" s="698"/>
      <c r="K432" s="679">
        <v>421</v>
      </c>
      <c r="L432" s="692"/>
      <c r="M432" s="667"/>
      <c r="N432" s="693"/>
    </row>
    <row r="433" spans="1:14" s="220" customFormat="1" ht="42" customHeight="1" x14ac:dyDescent="0.25">
      <c r="A433" s="686"/>
      <c r="B433" s="687"/>
      <c r="C433" s="695" t="s">
        <v>150</v>
      </c>
      <c r="D433" s="696">
        <v>2</v>
      </c>
      <c r="E433" s="690" t="s">
        <v>1200</v>
      </c>
      <c r="F433" s="697"/>
      <c r="G433" s="698" t="s">
        <v>5</v>
      </c>
      <c r="H433" s="698"/>
      <c r="I433" s="698"/>
      <c r="J433" s="698"/>
      <c r="K433" s="679">
        <v>422</v>
      </c>
      <c r="L433" s="692"/>
      <c r="M433" s="667"/>
      <c r="N433" s="693"/>
    </row>
    <row r="434" spans="1:14" s="220" customFormat="1" ht="42" customHeight="1" x14ac:dyDescent="0.25">
      <c r="A434" s="686"/>
      <c r="B434" s="687"/>
      <c r="C434" s="695" t="s">
        <v>151</v>
      </c>
      <c r="D434" s="696">
        <v>3</v>
      </c>
      <c r="E434" s="690" t="s">
        <v>1661</v>
      </c>
      <c r="F434" s="697"/>
      <c r="G434" s="698" t="s">
        <v>5</v>
      </c>
      <c r="H434" s="698"/>
      <c r="I434" s="698"/>
      <c r="J434" s="698"/>
      <c r="K434" s="679">
        <v>423</v>
      </c>
      <c r="L434" s="692"/>
      <c r="M434" s="667"/>
      <c r="N434" s="693"/>
    </row>
    <row r="435" spans="1:14" s="220" customFormat="1" ht="42" customHeight="1" x14ac:dyDescent="0.25">
      <c r="A435" s="686"/>
      <c r="B435" s="687"/>
      <c r="C435" s="695" t="s">
        <v>152</v>
      </c>
      <c r="D435" s="696">
        <v>3</v>
      </c>
      <c r="E435" s="690" t="s">
        <v>1202</v>
      </c>
      <c r="F435" s="697"/>
      <c r="G435" s="698" t="s">
        <v>5</v>
      </c>
      <c r="H435" s="698"/>
      <c r="I435" s="698"/>
      <c r="J435" s="698"/>
      <c r="K435" s="679">
        <v>424</v>
      </c>
      <c r="L435" s="692"/>
      <c r="M435" s="667"/>
      <c r="N435" s="693"/>
    </row>
    <row r="436" spans="1:14" s="220" customFormat="1" ht="42" customHeight="1" x14ac:dyDescent="0.25">
      <c r="A436" s="686"/>
      <c r="B436" s="687"/>
      <c r="C436" s="695" t="s">
        <v>153</v>
      </c>
      <c r="D436" s="696">
        <v>3</v>
      </c>
      <c r="E436" s="690" t="s">
        <v>1201</v>
      </c>
      <c r="F436" s="697"/>
      <c r="G436" s="698" t="s">
        <v>5</v>
      </c>
      <c r="H436" s="698"/>
      <c r="I436" s="698"/>
      <c r="J436" s="698"/>
      <c r="K436" s="679">
        <v>425</v>
      </c>
      <c r="L436" s="692"/>
      <c r="M436" s="667"/>
      <c r="N436" s="693"/>
    </row>
    <row r="437" spans="1:14" s="220" customFormat="1" ht="42" customHeight="1" x14ac:dyDescent="0.25">
      <c r="A437" s="686"/>
      <c r="B437" s="687"/>
      <c r="C437" s="695" t="s">
        <v>154</v>
      </c>
      <c r="D437" s="696">
        <v>3</v>
      </c>
      <c r="E437" s="690" t="s">
        <v>1203</v>
      </c>
      <c r="F437" s="697"/>
      <c r="G437" s="698" t="s">
        <v>5</v>
      </c>
      <c r="H437" s="698"/>
      <c r="I437" s="698"/>
      <c r="J437" s="698"/>
      <c r="K437" s="679">
        <v>426</v>
      </c>
      <c r="L437" s="692"/>
      <c r="M437" s="667"/>
      <c r="N437" s="693"/>
    </row>
    <row r="438" spans="1:14" s="220" customFormat="1" ht="42" customHeight="1" x14ac:dyDescent="0.25">
      <c r="A438" s="686"/>
      <c r="B438" s="687"/>
      <c r="C438" s="695" t="s">
        <v>214</v>
      </c>
      <c r="D438" s="696">
        <v>1</v>
      </c>
      <c r="E438" s="690" t="s">
        <v>1606</v>
      </c>
      <c r="F438" s="697"/>
      <c r="G438" s="698" t="s">
        <v>5</v>
      </c>
      <c r="H438" s="698"/>
      <c r="I438" s="698"/>
      <c r="J438" s="698"/>
      <c r="K438" s="679">
        <v>427</v>
      </c>
      <c r="L438" s="692"/>
      <c r="M438" s="667"/>
      <c r="N438" s="693"/>
    </row>
    <row r="439" spans="1:14" s="220" customFormat="1" ht="42" customHeight="1" x14ac:dyDescent="0.25">
      <c r="A439" s="686"/>
      <c r="B439" s="687"/>
      <c r="C439" s="695" t="s">
        <v>215</v>
      </c>
      <c r="D439" s="696">
        <v>1</v>
      </c>
      <c r="E439" s="690" t="s">
        <v>1607</v>
      </c>
      <c r="F439" s="697"/>
      <c r="G439" s="698" t="s">
        <v>5</v>
      </c>
      <c r="H439" s="698"/>
      <c r="I439" s="698"/>
      <c r="J439" s="698"/>
      <c r="K439" s="679">
        <v>428</v>
      </c>
      <c r="L439" s="692"/>
      <c r="M439" s="667"/>
      <c r="N439" s="693"/>
    </row>
    <row r="440" spans="1:14" s="220" customFormat="1" ht="42" customHeight="1" x14ac:dyDescent="0.25">
      <c r="A440" s="686"/>
      <c r="B440" s="687"/>
      <c r="C440" s="695" t="s">
        <v>216</v>
      </c>
      <c r="D440" s="696">
        <v>2</v>
      </c>
      <c r="E440" s="690" t="s">
        <v>2914</v>
      </c>
      <c r="F440" s="697"/>
      <c r="G440" s="698" t="s">
        <v>3965</v>
      </c>
      <c r="H440" s="698"/>
      <c r="I440" s="698"/>
      <c r="J440" s="698"/>
      <c r="K440" s="679">
        <v>429</v>
      </c>
      <c r="L440" s="692"/>
      <c r="M440" s="667"/>
      <c r="N440" s="693"/>
    </row>
    <row r="441" spans="1:14" s="220" customFormat="1" ht="42" customHeight="1" x14ac:dyDescent="0.25">
      <c r="A441" s="686"/>
      <c r="B441" s="687"/>
      <c r="C441" s="695" t="s">
        <v>217</v>
      </c>
      <c r="D441" s="696">
        <v>2</v>
      </c>
      <c r="E441" s="690" t="s">
        <v>2915</v>
      </c>
      <c r="F441" s="697"/>
      <c r="G441" s="698" t="s">
        <v>5</v>
      </c>
      <c r="H441" s="698"/>
      <c r="I441" s="698"/>
      <c r="J441" s="698"/>
      <c r="K441" s="679">
        <v>430</v>
      </c>
      <c r="L441" s="692"/>
      <c r="M441" s="667"/>
      <c r="N441" s="693"/>
    </row>
    <row r="442" spans="1:14" s="220" customFormat="1" ht="42" customHeight="1" x14ac:dyDescent="0.25">
      <c r="A442" s="686"/>
      <c r="B442" s="687"/>
      <c r="C442" s="695" t="s">
        <v>218</v>
      </c>
      <c r="D442" s="696">
        <v>2</v>
      </c>
      <c r="E442" s="690" t="s">
        <v>2916</v>
      </c>
      <c r="F442" s="697"/>
      <c r="G442" s="698" t="s">
        <v>3966</v>
      </c>
      <c r="H442" s="698"/>
      <c r="I442" s="698"/>
      <c r="J442" s="698"/>
      <c r="K442" s="679">
        <v>431</v>
      </c>
      <c r="L442" s="692"/>
      <c r="M442" s="667"/>
      <c r="N442" s="693"/>
    </row>
    <row r="443" spans="1:14" s="220" customFormat="1" ht="42" customHeight="1" x14ac:dyDescent="0.25">
      <c r="A443" s="686"/>
      <c r="B443" s="687"/>
      <c r="C443" s="695" t="s">
        <v>219</v>
      </c>
      <c r="D443" s="696">
        <v>3</v>
      </c>
      <c r="E443" s="690" t="s">
        <v>1677</v>
      </c>
      <c r="F443" s="697"/>
      <c r="G443" s="698" t="s">
        <v>5</v>
      </c>
      <c r="H443" s="698"/>
      <c r="I443" s="698"/>
      <c r="J443" s="698"/>
      <c r="K443" s="679">
        <v>432</v>
      </c>
      <c r="L443" s="692"/>
      <c r="M443" s="667"/>
      <c r="N443" s="693"/>
    </row>
    <row r="444" spans="1:14" s="220" customFormat="1" ht="42" customHeight="1" x14ac:dyDescent="0.25">
      <c r="A444" s="686"/>
      <c r="B444" s="687"/>
      <c r="C444" s="695" t="s">
        <v>2306</v>
      </c>
      <c r="D444" s="696">
        <v>3</v>
      </c>
      <c r="E444" s="690" t="s">
        <v>2917</v>
      </c>
      <c r="F444" s="697"/>
      <c r="G444" s="698" t="s">
        <v>3967</v>
      </c>
      <c r="H444" s="698"/>
      <c r="I444" s="698"/>
      <c r="J444" s="698"/>
      <c r="K444" s="679">
        <v>433</v>
      </c>
      <c r="L444" s="692"/>
      <c r="M444" s="667"/>
      <c r="N444" s="693"/>
    </row>
    <row r="445" spans="1:14" s="220" customFormat="1" ht="42" customHeight="1" x14ac:dyDescent="0.25">
      <c r="A445" s="686"/>
      <c r="B445" s="687"/>
      <c r="C445" s="695" t="s">
        <v>220</v>
      </c>
      <c r="D445" s="696">
        <v>1</v>
      </c>
      <c r="E445" s="690" t="s">
        <v>1608</v>
      </c>
      <c r="F445" s="697"/>
      <c r="G445" s="698" t="s">
        <v>5</v>
      </c>
      <c r="H445" s="698"/>
      <c r="I445" s="698"/>
      <c r="J445" s="698"/>
      <c r="K445" s="679">
        <v>434</v>
      </c>
      <c r="L445" s="692"/>
      <c r="M445" s="667"/>
      <c r="N445" s="693"/>
    </row>
    <row r="446" spans="1:14" s="220" customFormat="1" ht="42" customHeight="1" x14ac:dyDescent="0.25">
      <c r="A446" s="686"/>
      <c r="B446" s="687"/>
      <c r="C446" s="695" t="s">
        <v>221</v>
      </c>
      <c r="D446" s="696">
        <v>2</v>
      </c>
      <c r="E446" s="690" t="s">
        <v>2918</v>
      </c>
      <c r="F446" s="697"/>
      <c r="G446" s="698" t="s">
        <v>3968</v>
      </c>
      <c r="H446" s="698"/>
      <c r="I446" s="698"/>
      <c r="J446" s="698"/>
      <c r="K446" s="679">
        <v>435</v>
      </c>
      <c r="L446" s="692"/>
      <c r="M446" s="667"/>
      <c r="N446" s="693"/>
    </row>
    <row r="447" spans="1:14" s="220" customFormat="1" ht="42" customHeight="1" x14ac:dyDescent="0.25">
      <c r="A447" s="686"/>
      <c r="B447" s="687"/>
      <c r="C447" s="695" t="s">
        <v>222</v>
      </c>
      <c r="D447" s="696">
        <v>2</v>
      </c>
      <c r="E447" s="690" t="s">
        <v>2919</v>
      </c>
      <c r="F447" s="697"/>
      <c r="G447" s="698" t="s">
        <v>5</v>
      </c>
      <c r="H447" s="698"/>
      <c r="I447" s="698"/>
      <c r="J447" s="698"/>
      <c r="K447" s="679">
        <v>436</v>
      </c>
      <c r="L447" s="692"/>
      <c r="M447" s="667"/>
      <c r="N447" s="693"/>
    </row>
    <row r="448" spans="1:14" s="220" customFormat="1" ht="42" customHeight="1" x14ac:dyDescent="0.25">
      <c r="A448" s="686"/>
      <c r="B448" s="687"/>
      <c r="C448" s="695" t="s">
        <v>223</v>
      </c>
      <c r="D448" s="696">
        <v>2</v>
      </c>
      <c r="E448" s="690" t="s">
        <v>2920</v>
      </c>
      <c r="F448" s="697"/>
      <c r="G448" s="698" t="s">
        <v>3969</v>
      </c>
      <c r="H448" s="698"/>
      <c r="I448" s="698"/>
      <c r="J448" s="698"/>
      <c r="K448" s="679">
        <v>437</v>
      </c>
      <c r="L448" s="692"/>
      <c r="M448" s="667"/>
      <c r="N448" s="693"/>
    </row>
    <row r="449" spans="1:14" s="220" customFormat="1" ht="42" customHeight="1" x14ac:dyDescent="0.25">
      <c r="A449" s="686"/>
      <c r="B449" s="687"/>
      <c r="C449" s="695" t="s">
        <v>224</v>
      </c>
      <c r="D449" s="696">
        <v>3</v>
      </c>
      <c r="E449" s="690" t="s">
        <v>2921</v>
      </c>
      <c r="F449" s="697"/>
      <c r="G449" s="698" t="s">
        <v>5</v>
      </c>
      <c r="H449" s="698"/>
      <c r="I449" s="698"/>
      <c r="J449" s="698"/>
      <c r="K449" s="679">
        <v>438</v>
      </c>
      <c r="L449" s="692"/>
      <c r="M449" s="667"/>
      <c r="N449" s="693"/>
    </row>
    <row r="450" spans="1:14" s="220" customFormat="1" ht="42" customHeight="1" x14ac:dyDescent="0.25">
      <c r="A450" s="686"/>
      <c r="B450" s="687"/>
      <c r="C450" s="695" t="s">
        <v>225</v>
      </c>
      <c r="D450" s="696">
        <v>3</v>
      </c>
      <c r="E450" s="690" t="s">
        <v>2922</v>
      </c>
      <c r="F450" s="697"/>
      <c r="G450" s="698" t="s">
        <v>5</v>
      </c>
      <c r="H450" s="698"/>
      <c r="I450" s="698"/>
      <c r="J450" s="698"/>
      <c r="K450" s="679">
        <v>439</v>
      </c>
      <c r="L450" s="692"/>
      <c r="M450" s="667"/>
      <c r="N450" s="693"/>
    </row>
    <row r="451" spans="1:14" s="220" customFormat="1" ht="42" customHeight="1" x14ac:dyDescent="0.25">
      <c r="A451" s="686"/>
      <c r="B451" s="687"/>
      <c r="C451" s="695" t="s">
        <v>2307</v>
      </c>
      <c r="D451" s="696">
        <v>3</v>
      </c>
      <c r="E451" s="690" t="s">
        <v>2923</v>
      </c>
      <c r="F451" s="697"/>
      <c r="G451" s="698" t="s">
        <v>5</v>
      </c>
      <c r="H451" s="698"/>
      <c r="I451" s="698"/>
      <c r="J451" s="698"/>
      <c r="K451" s="679">
        <v>440</v>
      </c>
      <c r="L451" s="692"/>
      <c r="M451" s="667"/>
      <c r="N451" s="693"/>
    </row>
    <row r="452" spans="1:14" s="220" customFormat="1" ht="42" customHeight="1" x14ac:dyDescent="0.25">
      <c r="A452" s="686"/>
      <c r="B452" s="687"/>
      <c r="C452" s="695" t="s">
        <v>226</v>
      </c>
      <c r="D452" s="696">
        <v>1</v>
      </c>
      <c r="E452" s="690" t="s">
        <v>1602</v>
      </c>
      <c r="F452" s="697"/>
      <c r="G452" s="698" t="s">
        <v>5</v>
      </c>
      <c r="H452" s="698"/>
      <c r="I452" s="698"/>
      <c r="J452" s="698"/>
      <c r="K452" s="679">
        <v>441</v>
      </c>
      <c r="L452" s="692"/>
      <c r="M452" s="667"/>
      <c r="N452" s="693"/>
    </row>
    <row r="453" spans="1:14" s="220" customFormat="1" ht="42" customHeight="1" x14ac:dyDescent="0.25">
      <c r="A453" s="686"/>
      <c r="B453" s="687"/>
      <c r="C453" s="695" t="s">
        <v>227</v>
      </c>
      <c r="D453" s="696">
        <v>1</v>
      </c>
      <c r="E453" s="690" t="s">
        <v>1603</v>
      </c>
      <c r="F453" s="697"/>
      <c r="G453" s="698" t="s">
        <v>5</v>
      </c>
      <c r="H453" s="698"/>
      <c r="I453" s="698"/>
      <c r="J453" s="698"/>
      <c r="K453" s="679">
        <v>442</v>
      </c>
      <c r="L453" s="692"/>
      <c r="M453" s="667"/>
      <c r="N453" s="693"/>
    </row>
    <row r="454" spans="1:14" s="220" customFormat="1" ht="42" customHeight="1" x14ac:dyDescent="0.25">
      <c r="A454" s="686"/>
      <c r="B454" s="687"/>
      <c r="C454" s="695" t="s">
        <v>228</v>
      </c>
      <c r="D454" s="696">
        <v>2</v>
      </c>
      <c r="E454" s="690" t="s">
        <v>1674</v>
      </c>
      <c r="F454" s="697"/>
      <c r="G454" s="698" t="s">
        <v>5</v>
      </c>
      <c r="H454" s="698"/>
      <c r="I454" s="698"/>
      <c r="J454" s="698"/>
      <c r="K454" s="679">
        <v>443</v>
      </c>
      <c r="L454" s="692"/>
      <c r="M454" s="667"/>
      <c r="N454" s="693"/>
    </row>
    <row r="455" spans="1:14" s="220" customFormat="1" ht="42" customHeight="1" x14ac:dyDescent="0.25">
      <c r="A455" s="686"/>
      <c r="B455" s="687"/>
      <c r="C455" s="695" t="s">
        <v>229</v>
      </c>
      <c r="D455" s="696">
        <v>2</v>
      </c>
      <c r="E455" s="690" t="s">
        <v>1252</v>
      </c>
      <c r="F455" s="697"/>
      <c r="G455" s="698" t="s">
        <v>5</v>
      </c>
      <c r="H455" s="698"/>
      <c r="I455" s="698"/>
      <c r="J455" s="698"/>
      <c r="K455" s="679">
        <v>444</v>
      </c>
      <c r="L455" s="692"/>
      <c r="M455" s="667"/>
      <c r="N455" s="693"/>
    </row>
    <row r="456" spans="1:14" s="220" customFormat="1" ht="42" customHeight="1" x14ac:dyDescent="0.25">
      <c r="A456" s="686"/>
      <c r="B456" s="687"/>
      <c r="C456" s="695" t="s">
        <v>230</v>
      </c>
      <c r="D456" s="696">
        <v>3</v>
      </c>
      <c r="E456" s="690" t="s">
        <v>1253</v>
      </c>
      <c r="F456" s="697"/>
      <c r="G456" s="698" t="s">
        <v>5</v>
      </c>
      <c r="H456" s="698"/>
      <c r="I456" s="698"/>
      <c r="J456" s="698"/>
      <c r="K456" s="679">
        <v>445</v>
      </c>
      <c r="L456" s="692"/>
      <c r="M456" s="667"/>
      <c r="N456" s="693"/>
    </row>
    <row r="457" spans="1:14" s="220" customFormat="1" ht="42" customHeight="1" x14ac:dyDescent="0.25">
      <c r="A457" s="686"/>
      <c r="B457" s="687"/>
      <c r="C457" s="695" t="s">
        <v>231</v>
      </c>
      <c r="D457" s="696">
        <v>3</v>
      </c>
      <c r="E457" s="690" t="s">
        <v>1675</v>
      </c>
      <c r="F457" s="697"/>
      <c r="G457" s="698" t="s">
        <v>5</v>
      </c>
      <c r="H457" s="698"/>
      <c r="I457" s="698"/>
      <c r="J457" s="698"/>
      <c r="K457" s="679">
        <v>446</v>
      </c>
      <c r="L457" s="692"/>
      <c r="M457" s="667"/>
      <c r="N457" s="693"/>
    </row>
    <row r="458" spans="1:14" s="220" customFormat="1" ht="42" customHeight="1" x14ac:dyDescent="0.25">
      <c r="A458" s="686"/>
      <c r="B458" s="687"/>
      <c r="C458" s="695" t="s">
        <v>232</v>
      </c>
      <c r="D458" s="696">
        <v>1</v>
      </c>
      <c r="E458" s="690" t="s">
        <v>1604</v>
      </c>
      <c r="F458" s="697"/>
      <c r="G458" s="698" t="s">
        <v>5</v>
      </c>
      <c r="H458" s="698"/>
      <c r="I458" s="698"/>
      <c r="J458" s="698"/>
      <c r="K458" s="679">
        <v>447</v>
      </c>
      <c r="L458" s="692"/>
      <c r="M458" s="667"/>
      <c r="N458" s="693"/>
    </row>
    <row r="459" spans="1:14" s="220" customFormat="1" ht="42" customHeight="1" x14ac:dyDescent="0.25">
      <c r="A459" s="686"/>
      <c r="B459" s="687"/>
      <c r="C459" s="695" t="s">
        <v>233</v>
      </c>
      <c r="D459" s="696">
        <v>1</v>
      </c>
      <c r="E459" s="690" t="s">
        <v>1605</v>
      </c>
      <c r="F459" s="697"/>
      <c r="G459" s="698" t="s">
        <v>5</v>
      </c>
      <c r="H459" s="698"/>
      <c r="I459" s="698"/>
      <c r="J459" s="698"/>
      <c r="K459" s="679">
        <v>448</v>
      </c>
      <c r="L459" s="692"/>
      <c r="M459" s="667"/>
      <c r="N459" s="693"/>
    </row>
    <row r="460" spans="1:14" s="220" customFormat="1" ht="42" customHeight="1" x14ac:dyDescent="0.25">
      <c r="A460" s="686"/>
      <c r="B460" s="687"/>
      <c r="C460" s="695" t="s">
        <v>234</v>
      </c>
      <c r="D460" s="696">
        <v>2</v>
      </c>
      <c r="E460" s="690" t="s">
        <v>2924</v>
      </c>
      <c r="F460" s="697"/>
      <c r="G460" s="698" t="s">
        <v>3969</v>
      </c>
      <c r="H460" s="698"/>
      <c r="I460" s="698"/>
      <c r="J460" s="698"/>
      <c r="K460" s="679">
        <v>449</v>
      </c>
      <c r="L460" s="692"/>
      <c r="M460" s="667"/>
      <c r="N460" s="693"/>
    </row>
    <row r="461" spans="1:14" s="220" customFormat="1" ht="42" customHeight="1" x14ac:dyDescent="0.25">
      <c r="A461" s="686"/>
      <c r="B461" s="687"/>
      <c r="C461" s="695" t="s">
        <v>235</v>
      </c>
      <c r="D461" s="696">
        <v>2</v>
      </c>
      <c r="E461" s="690" t="s">
        <v>1254</v>
      </c>
      <c r="F461" s="697"/>
      <c r="G461" s="698" t="s">
        <v>5</v>
      </c>
      <c r="H461" s="698"/>
      <c r="I461" s="698"/>
      <c r="J461" s="698"/>
      <c r="K461" s="679">
        <v>450</v>
      </c>
      <c r="L461" s="692"/>
      <c r="M461" s="667"/>
      <c r="N461" s="693"/>
    </row>
    <row r="462" spans="1:14" s="220" customFormat="1" ht="42" customHeight="1" x14ac:dyDescent="0.25">
      <c r="A462" s="686"/>
      <c r="B462" s="687"/>
      <c r="C462" s="695" t="s">
        <v>236</v>
      </c>
      <c r="D462" s="696">
        <v>3</v>
      </c>
      <c r="E462" s="690" t="s">
        <v>1697</v>
      </c>
      <c r="F462" s="697"/>
      <c r="G462" s="698" t="s">
        <v>3968</v>
      </c>
      <c r="H462" s="698"/>
      <c r="I462" s="698"/>
      <c r="J462" s="698"/>
      <c r="K462" s="679">
        <v>451</v>
      </c>
      <c r="L462" s="692"/>
      <c r="M462" s="667"/>
      <c r="N462" s="693"/>
    </row>
    <row r="463" spans="1:14" s="220" customFormat="1" ht="42" customHeight="1" x14ac:dyDescent="0.25">
      <c r="A463" s="686"/>
      <c r="B463" s="687"/>
      <c r="C463" s="695" t="s">
        <v>2308</v>
      </c>
      <c r="D463" s="696">
        <v>3</v>
      </c>
      <c r="E463" s="690" t="s">
        <v>2925</v>
      </c>
      <c r="F463" s="697"/>
      <c r="G463" s="698" t="s">
        <v>5</v>
      </c>
      <c r="H463" s="698"/>
      <c r="I463" s="698"/>
      <c r="J463" s="698"/>
      <c r="K463" s="679">
        <v>452</v>
      </c>
      <c r="L463" s="692"/>
      <c r="M463" s="667"/>
      <c r="N463" s="693"/>
    </row>
    <row r="464" spans="1:14" s="220" customFormat="1" ht="42" customHeight="1" x14ac:dyDescent="0.25">
      <c r="A464" s="686"/>
      <c r="B464" s="687"/>
      <c r="C464" s="695" t="s">
        <v>237</v>
      </c>
      <c r="D464" s="696">
        <v>2</v>
      </c>
      <c r="E464" s="690" t="s">
        <v>1255</v>
      </c>
      <c r="F464" s="697"/>
      <c r="G464" s="698" t="s">
        <v>5</v>
      </c>
      <c r="H464" s="698"/>
      <c r="I464" s="698"/>
      <c r="J464" s="698"/>
      <c r="K464" s="679">
        <v>453</v>
      </c>
      <c r="L464" s="692"/>
      <c r="M464" s="667"/>
      <c r="N464" s="693"/>
    </row>
    <row r="465" spans="1:14" s="220" customFormat="1" ht="42" customHeight="1" x14ac:dyDescent="0.25">
      <c r="A465" s="686"/>
      <c r="B465" s="687"/>
      <c r="C465" s="695" t="s">
        <v>238</v>
      </c>
      <c r="D465" s="696">
        <v>2</v>
      </c>
      <c r="E465" s="690" t="s">
        <v>1256</v>
      </c>
      <c r="F465" s="697"/>
      <c r="G465" s="698" t="s">
        <v>5</v>
      </c>
      <c r="H465" s="698"/>
      <c r="I465" s="698"/>
      <c r="J465" s="698"/>
      <c r="K465" s="679">
        <v>454</v>
      </c>
      <c r="L465" s="692"/>
      <c r="M465" s="667"/>
      <c r="N465" s="693"/>
    </row>
    <row r="466" spans="1:14" s="220" customFormat="1" ht="42" customHeight="1" x14ac:dyDescent="0.25">
      <c r="A466" s="686"/>
      <c r="B466" s="687"/>
      <c r="C466" s="695" t="s">
        <v>239</v>
      </c>
      <c r="D466" s="696">
        <v>3</v>
      </c>
      <c r="E466" s="690" t="s">
        <v>1662</v>
      </c>
      <c r="F466" s="697"/>
      <c r="G466" s="698" t="s">
        <v>5</v>
      </c>
      <c r="H466" s="698"/>
      <c r="I466" s="698"/>
      <c r="J466" s="698"/>
      <c r="K466" s="679">
        <v>455</v>
      </c>
      <c r="L466" s="692"/>
      <c r="M466" s="667"/>
      <c r="N466" s="693"/>
    </row>
    <row r="467" spans="1:14" s="220" customFormat="1" ht="42" customHeight="1" x14ac:dyDescent="0.25">
      <c r="A467" s="686"/>
      <c r="B467" s="687"/>
      <c r="C467" s="695" t="s">
        <v>240</v>
      </c>
      <c r="D467" s="696">
        <v>3</v>
      </c>
      <c r="E467" s="690" t="s">
        <v>1258</v>
      </c>
      <c r="F467" s="697"/>
      <c r="G467" s="698" t="s">
        <v>5</v>
      </c>
      <c r="H467" s="698"/>
      <c r="I467" s="698"/>
      <c r="J467" s="698"/>
      <c r="K467" s="679">
        <v>456</v>
      </c>
      <c r="L467" s="692"/>
      <c r="M467" s="667"/>
      <c r="N467" s="693"/>
    </row>
    <row r="468" spans="1:14" s="220" customFormat="1" ht="42" customHeight="1" x14ac:dyDescent="0.25">
      <c r="A468" s="686"/>
      <c r="B468" s="699"/>
      <c r="C468" s="695" t="s">
        <v>241</v>
      </c>
      <c r="D468" s="696">
        <v>3</v>
      </c>
      <c r="E468" s="690" t="s">
        <v>1257</v>
      </c>
      <c r="F468" s="697"/>
      <c r="G468" s="698" t="s">
        <v>5</v>
      </c>
      <c r="H468" s="698"/>
      <c r="I468" s="698"/>
      <c r="J468" s="698"/>
      <c r="K468" s="679">
        <v>457</v>
      </c>
      <c r="L468" s="700"/>
      <c r="M468" s="667"/>
      <c r="N468" s="700"/>
    </row>
    <row r="469" spans="1:14" s="220" customFormat="1" ht="42" customHeight="1" x14ac:dyDescent="0.25">
      <c r="A469" s="686"/>
      <c r="B469" s="648"/>
      <c r="C469" s="695" t="s">
        <v>242</v>
      </c>
      <c r="D469" s="696">
        <v>3</v>
      </c>
      <c r="E469" s="690" t="s">
        <v>1259</v>
      </c>
      <c r="F469" s="697"/>
      <c r="G469" s="698" t="s">
        <v>5</v>
      </c>
      <c r="H469" s="698"/>
      <c r="I469" s="698"/>
      <c r="J469" s="698"/>
      <c r="K469" s="679">
        <v>458</v>
      </c>
      <c r="L469" s="2"/>
      <c r="M469" s="667"/>
      <c r="N469" s="700"/>
    </row>
    <row r="470" spans="1:14" ht="13.95" customHeight="1" x14ac:dyDescent="0.25">
      <c r="A470" s="641"/>
      <c r="B470" s="648"/>
      <c r="C470" s="695" t="s">
        <v>4166</v>
      </c>
      <c r="D470" s="701"/>
      <c r="E470" s="690" t="e">
        <v>#N/A</v>
      </c>
      <c r="F470" s="702"/>
      <c r="G470" s="703"/>
      <c r="H470" s="703"/>
      <c r="I470" s="703"/>
      <c r="J470" s="703"/>
      <c r="K470" s="679">
        <v>459</v>
      </c>
      <c r="L470" s="2"/>
      <c r="M470" s="667"/>
      <c r="N470" s="700"/>
    </row>
    <row r="471" spans="1:14" ht="13.95" customHeight="1" x14ac:dyDescent="0.25">
      <c r="A471" s="641"/>
      <c r="B471" s="648"/>
      <c r="C471" s="695" t="s">
        <v>4167</v>
      </c>
      <c r="D471" s="701"/>
      <c r="E471" s="690" t="e">
        <v>#N/A</v>
      </c>
      <c r="F471" s="702"/>
      <c r="G471" s="703"/>
      <c r="H471" s="703"/>
      <c r="I471" s="703"/>
      <c r="J471" s="703"/>
      <c r="K471" s="679">
        <v>460</v>
      </c>
      <c r="L471" s="2"/>
      <c r="M471" s="667"/>
      <c r="N471" s="700"/>
    </row>
    <row r="472" spans="1:14" ht="13.95" customHeight="1" x14ac:dyDescent="0.25">
      <c r="A472" s="641"/>
      <c r="B472" s="648"/>
      <c r="C472" s="695" t="s">
        <v>4168</v>
      </c>
      <c r="D472" s="701"/>
      <c r="E472" s="690" t="e">
        <v>#N/A</v>
      </c>
      <c r="F472" s="702"/>
      <c r="G472" s="703"/>
      <c r="H472" s="703"/>
      <c r="I472" s="703"/>
      <c r="J472" s="703"/>
      <c r="K472" s="679">
        <v>461</v>
      </c>
      <c r="L472" s="2"/>
      <c r="M472" s="667"/>
      <c r="N472" s="700"/>
    </row>
    <row r="473" spans="1:14" ht="13.95" customHeight="1" x14ac:dyDescent="0.25">
      <c r="A473" s="641"/>
      <c r="B473" s="648"/>
      <c r="C473" s="695" t="s">
        <v>4169</v>
      </c>
      <c r="D473" s="701"/>
      <c r="E473" s="690" t="e">
        <v>#N/A</v>
      </c>
      <c r="F473" s="702"/>
      <c r="G473" s="703"/>
      <c r="H473" s="703"/>
      <c r="I473" s="703"/>
      <c r="J473" s="703"/>
      <c r="K473" s="679">
        <v>462</v>
      </c>
      <c r="L473" s="2"/>
      <c r="M473" s="667"/>
      <c r="N473" s="700"/>
    </row>
    <row r="474" spans="1:14" ht="13.95" customHeight="1" x14ac:dyDescent="0.25">
      <c r="A474" s="641"/>
      <c r="B474" s="648"/>
      <c r="C474" s="695" t="s">
        <v>4170</v>
      </c>
      <c r="D474" s="701"/>
      <c r="E474" s="690" t="e">
        <v>#N/A</v>
      </c>
      <c r="F474" s="702"/>
      <c r="G474" s="704"/>
      <c r="H474" s="703"/>
      <c r="I474" s="703"/>
      <c r="J474" s="703"/>
      <c r="K474" s="679">
        <v>463</v>
      </c>
      <c r="L474" s="2"/>
      <c r="M474" s="667"/>
      <c r="N474" s="700"/>
    </row>
    <row r="475" spans="1:14" ht="13.95" customHeight="1" x14ac:dyDescent="0.25">
      <c r="A475" s="641"/>
      <c r="B475" s="648"/>
      <c r="C475" s="695" t="s">
        <v>4171</v>
      </c>
      <c r="D475" s="701"/>
      <c r="E475" s="690" t="e">
        <v>#N/A</v>
      </c>
      <c r="F475" s="702"/>
      <c r="G475" s="704"/>
      <c r="H475" s="703"/>
      <c r="I475" s="703"/>
      <c r="J475" s="703"/>
      <c r="K475" s="679">
        <v>464</v>
      </c>
      <c r="L475" s="2"/>
      <c r="M475" s="667"/>
      <c r="N475" s="700"/>
    </row>
    <row r="476" spans="1:14" ht="13.95" customHeight="1" x14ac:dyDescent="0.25">
      <c r="A476" s="641"/>
      <c r="B476" s="648"/>
      <c r="C476" s="705" t="s">
        <v>4172</v>
      </c>
      <c r="D476" s="706"/>
      <c r="E476" s="690" t="e">
        <v>#N/A</v>
      </c>
      <c r="F476" s="702"/>
      <c r="G476" s="707"/>
      <c r="H476" s="703"/>
      <c r="I476" s="703"/>
      <c r="J476" s="703"/>
      <c r="K476" s="679">
        <v>465</v>
      </c>
      <c r="L476" s="2"/>
      <c r="M476" s="667"/>
      <c r="N476" s="700"/>
    </row>
    <row r="477" spans="1:14" ht="13.95" customHeight="1" x14ac:dyDescent="0.25">
      <c r="A477" s="641"/>
      <c r="B477" s="648"/>
      <c r="C477" s="695" t="s">
        <v>4173</v>
      </c>
      <c r="D477" s="701"/>
      <c r="E477" s="690" t="e">
        <v>#N/A</v>
      </c>
      <c r="F477" s="702"/>
      <c r="G477" s="703"/>
      <c r="H477" s="703"/>
      <c r="I477" s="703"/>
      <c r="J477" s="703"/>
      <c r="K477" s="679">
        <v>466</v>
      </c>
      <c r="L477" s="2"/>
      <c r="M477" s="667"/>
      <c r="N477" s="700"/>
    </row>
    <row r="478" spans="1:14" ht="13.95" customHeight="1" x14ac:dyDescent="0.25">
      <c r="A478" s="641"/>
      <c r="B478" s="648"/>
      <c r="C478" s="695" t="s">
        <v>4174</v>
      </c>
      <c r="D478" s="701"/>
      <c r="E478" s="690" t="e">
        <v>#N/A</v>
      </c>
      <c r="F478" s="702"/>
      <c r="G478" s="703"/>
      <c r="H478" s="703"/>
      <c r="I478" s="703"/>
      <c r="J478" s="703"/>
      <c r="K478" s="679">
        <v>467</v>
      </c>
      <c r="L478" s="2"/>
      <c r="M478" s="667"/>
      <c r="N478" s="700"/>
    </row>
    <row r="479" spans="1:14" ht="13.95" customHeight="1" x14ac:dyDescent="0.25">
      <c r="A479" s="641"/>
      <c r="B479" s="648"/>
      <c r="C479" s="695" t="s">
        <v>4175</v>
      </c>
      <c r="D479" s="701"/>
      <c r="E479" s="690" t="e">
        <v>#N/A</v>
      </c>
      <c r="F479" s="702"/>
      <c r="G479" s="703"/>
      <c r="H479" s="703"/>
      <c r="I479" s="703"/>
      <c r="J479" s="703"/>
      <c r="K479" s="679">
        <v>468</v>
      </c>
      <c r="L479" s="2"/>
      <c r="M479" s="667"/>
      <c r="N479" s="700"/>
    </row>
    <row r="480" spans="1:14" ht="13.95" customHeight="1" x14ac:dyDescent="0.25">
      <c r="A480" s="641"/>
      <c r="B480" s="648"/>
      <c r="C480" s="695" t="s">
        <v>4176</v>
      </c>
      <c r="D480" s="701"/>
      <c r="E480" s="690" t="e">
        <v>#N/A</v>
      </c>
      <c r="F480" s="702"/>
      <c r="G480" s="703"/>
      <c r="H480" s="703"/>
      <c r="I480" s="703"/>
      <c r="J480" s="703"/>
      <c r="K480" s="679">
        <v>469</v>
      </c>
      <c r="L480" s="2"/>
      <c r="M480" s="667"/>
      <c r="N480" s="700"/>
    </row>
    <row r="481" spans="1:14" ht="13.95" customHeight="1" x14ac:dyDescent="0.25">
      <c r="A481" s="641"/>
      <c r="B481" s="648"/>
      <c r="C481" s="695" t="s">
        <v>4177</v>
      </c>
      <c r="D481" s="701"/>
      <c r="E481" s="690" t="e">
        <v>#N/A</v>
      </c>
      <c r="F481" s="702"/>
      <c r="G481" s="703"/>
      <c r="H481" s="703"/>
      <c r="I481" s="703"/>
      <c r="J481" s="703"/>
      <c r="K481" s="679">
        <v>470</v>
      </c>
      <c r="L481" s="2"/>
      <c r="M481" s="667"/>
      <c r="N481" s="700"/>
    </row>
    <row r="482" spans="1:14" ht="13.95" customHeight="1" x14ac:dyDescent="0.25">
      <c r="A482" s="641"/>
      <c r="B482" s="648"/>
      <c r="C482" s="695" t="s">
        <v>4178</v>
      </c>
      <c r="D482" s="701"/>
      <c r="E482" s="690" t="e">
        <v>#N/A</v>
      </c>
      <c r="F482" s="702"/>
      <c r="G482" s="703"/>
      <c r="H482" s="703"/>
      <c r="I482" s="703"/>
      <c r="J482" s="703"/>
      <c r="K482" s="679">
        <v>471</v>
      </c>
      <c r="L482" s="2"/>
      <c r="M482" s="667"/>
      <c r="N482" s="700"/>
    </row>
    <row r="483" spans="1:14" ht="13.95" customHeight="1" x14ac:dyDescent="0.25">
      <c r="A483" s="641"/>
      <c r="B483" s="648"/>
      <c r="C483" s="695" t="s">
        <v>4179</v>
      </c>
      <c r="D483" s="701"/>
      <c r="E483" s="690" t="e">
        <v>#N/A</v>
      </c>
      <c r="F483" s="702"/>
      <c r="G483" s="703"/>
      <c r="H483" s="703"/>
      <c r="I483" s="703"/>
      <c r="J483" s="703"/>
      <c r="K483" s="679">
        <v>472</v>
      </c>
      <c r="L483" s="2"/>
      <c r="M483" s="667"/>
      <c r="N483" s="700"/>
    </row>
    <row r="484" spans="1:14" ht="13.95" customHeight="1" x14ac:dyDescent="0.25">
      <c r="A484" s="641"/>
      <c r="B484" s="648"/>
      <c r="C484" s="695" t="s">
        <v>4180</v>
      </c>
      <c r="D484" s="701"/>
      <c r="E484" s="690" t="e">
        <v>#N/A</v>
      </c>
      <c r="F484" s="702"/>
      <c r="G484" s="703"/>
      <c r="H484" s="703"/>
      <c r="I484" s="703"/>
      <c r="J484" s="703"/>
      <c r="K484" s="679">
        <v>473</v>
      </c>
      <c r="L484" s="2"/>
      <c r="M484" s="667"/>
      <c r="N484" s="700"/>
    </row>
    <row r="485" spans="1:14" ht="13.95" customHeight="1" x14ac:dyDescent="0.25">
      <c r="A485" s="641"/>
      <c r="B485" s="648"/>
      <c r="C485" s="695" t="s">
        <v>4181</v>
      </c>
      <c r="D485" s="701"/>
      <c r="E485" s="690" t="e">
        <v>#N/A</v>
      </c>
      <c r="F485" s="702"/>
      <c r="G485" s="703"/>
      <c r="H485" s="703"/>
      <c r="I485" s="703"/>
      <c r="J485" s="703"/>
      <c r="K485" s="679">
        <v>474</v>
      </c>
      <c r="L485" s="2"/>
      <c r="M485" s="667"/>
      <c r="N485" s="700"/>
    </row>
    <row r="486" spans="1:14" ht="13.95" customHeight="1" x14ac:dyDescent="0.25">
      <c r="A486" s="641"/>
      <c r="B486" s="708"/>
      <c r="C486" s="695" t="s">
        <v>4182</v>
      </c>
      <c r="D486" s="701"/>
      <c r="E486" s="690" t="e">
        <v>#N/A</v>
      </c>
      <c r="F486" s="702"/>
      <c r="G486" s="703"/>
      <c r="H486" s="703"/>
      <c r="I486" s="703"/>
      <c r="J486" s="703"/>
      <c r="K486" s="679">
        <v>475</v>
      </c>
      <c r="L486" s="668"/>
      <c r="M486" s="667"/>
      <c r="N486" s="700"/>
    </row>
    <row r="487" spans="1:14" ht="13.95" customHeight="1" x14ac:dyDescent="0.25">
      <c r="A487" s="641"/>
      <c r="B487" s="648"/>
      <c r="C487" s="695" t="s">
        <v>4183</v>
      </c>
      <c r="D487" s="701"/>
      <c r="E487" s="690" t="e">
        <v>#N/A</v>
      </c>
      <c r="F487" s="702"/>
      <c r="G487" s="703"/>
      <c r="H487" s="703"/>
      <c r="I487" s="703"/>
      <c r="J487" s="703"/>
      <c r="K487" s="679">
        <v>476</v>
      </c>
      <c r="L487" s="2"/>
      <c r="M487" s="667"/>
      <c r="N487" s="700"/>
    </row>
    <row r="488" spans="1:14" ht="13.95" customHeight="1" x14ac:dyDescent="0.25">
      <c r="A488" s="641"/>
      <c r="B488" s="648"/>
      <c r="C488" s="695" t="s">
        <v>4184</v>
      </c>
      <c r="D488" s="701"/>
      <c r="E488" s="690" t="e">
        <v>#N/A</v>
      </c>
      <c r="F488" s="702"/>
      <c r="G488" s="703"/>
      <c r="H488" s="703"/>
      <c r="I488" s="703"/>
      <c r="J488" s="703"/>
      <c r="K488" s="679">
        <v>477</v>
      </c>
      <c r="L488" s="2"/>
      <c r="M488" s="667"/>
      <c r="N488" s="700"/>
    </row>
    <row r="489" spans="1:14" ht="13.95" customHeight="1" x14ac:dyDescent="0.25">
      <c r="A489" s="641"/>
      <c r="B489" s="648"/>
      <c r="C489" s="695" t="s">
        <v>4185</v>
      </c>
      <c r="D489" s="701"/>
      <c r="E489" s="690" t="e">
        <v>#N/A</v>
      </c>
      <c r="F489" s="702"/>
      <c r="G489" s="703"/>
      <c r="H489" s="703"/>
      <c r="I489" s="703"/>
      <c r="J489" s="703"/>
      <c r="K489" s="679">
        <v>478</v>
      </c>
      <c r="L489" s="2"/>
      <c r="M489" s="667"/>
      <c r="N489" s="700"/>
    </row>
    <row r="490" spans="1:14" ht="13.95" customHeight="1" x14ac:dyDescent="0.25">
      <c r="A490" s="641"/>
      <c r="B490" s="648"/>
      <c r="C490" s="695" t="s">
        <v>4186</v>
      </c>
      <c r="D490" s="701"/>
      <c r="E490" s="690" t="e">
        <v>#N/A</v>
      </c>
      <c r="F490" s="702"/>
      <c r="G490" s="703"/>
      <c r="H490" s="703"/>
      <c r="I490" s="703"/>
      <c r="J490" s="703"/>
      <c r="K490" s="679">
        <v>479</v>
      </c>
      <c r="L490" s="2"/>
      <c r="M490" s="667"/>
      <c r="N490" s="700"/>
    </row>
    <row r="491" spans="1:14" ht="13.95" customHeight="1" x14ac:dyDescent="0.25">
      <c r="A491" s="641"/>
      <c r="B491" s="648"/>
      <c r="C491" s="695" t="s">
        <v>4187</v>
      </c>
      <c r="D491" s="701"/>
      <c r="E491" s="690" t="e">
        <v>#N/A</v>
      </c>
      <c r="F491" s="702"/>
      <c r="G491" s="703"/>
      <c r="H491" s="703"/>
      <c r="I491" s="703"/>
      <c r="J491" s="703"/>
      <c r="K491" s="679">
        <v>480</v>
      </c>
      <c r="L491" s="2"/>
      <c r="M491" s="667"/>
      <c r="N491" s="700"/>
    </row>
    <row r="492" spans="1:14" ht="55.8" customHeight="1" x14ac:dyDescent="0.25">
      <c r="A492" s="641"/>
      <c r="B492" s="648"/>
      <c r="C492" s="695" t="s">
        <v>372</v>
      </c>
      <c r="D492" s="701"/>
      <c r="E492" s="690" t="s">
        <v>1647</v>
      </c>
      <c r="F492" s="702"/>
      <c r="G492" s="703"/>
      <c r="H492" s="703"/>
      <c r="I492" s="703"/>
      <c r="J492" s="703"/>
      <c r="K492" s="679">
        <v>481</v>
      </c>
      <c r="L492" s="2"/>
      <c r="M492" s="667"/>
      <c r="N492" s="700"/>
    </row>
    <row r="493" spans="1:14" ht="70.05" customHeight="1" x14ac:dyDescent="0.25">
      <c r="A493" s="641"/>
      <c r="B493" s="648"/>
      <c r="C493" s="709" t="s">
        <v>374</v>
      </c>
      <c r="D493" s="710"/>
      <c r="E493" s="690" t="s">
        <v>1162</v>
      </c>
      <c r="F493" s="702"/>
      <c r="G493" s="703"/>
      <c r="H493" s="703"/>
      <c r="I493" s="703"/>
      <c r="J493" s="703"/>
      <c r="K493" s="679">
        <v>482</v>
      </c>
      <c r="L493" s="2"/>
      <c r="M493" s="667"/>
      <c r="N493" s="700"/>
    </row>
    <row r="494" spans="1:14" ht="70.05" customHeight="1" x14ac:dyDescent="0.25">
      <c r="A494" s="641"/>
      <c r="B494" s="711"/>
      <c r="C494" s="709" t="s">
        <v>378</v>
      </c>
      <c r="D494" s="710"/>
      <c r="E494" s="690" t="s">
        <v>2926</v>
      </c>
      <c r="F494" s="702"/>
      <c r="G494" s="703"/>
      <c r="H494" s="703"/>
      <c r="I494" s="703"/>
      <c r="J494" s="703"/>
      <c r="K494" s="679">
        <v>483</v>
      </c>
      <c r="L494" s="712"/>
      <c r="M494" s="667"/>
      <c r="N494" s="700"/>
    </row>
    <row r="495" spans="1:14" ht="70.05" customHeight="1" x14ac:dyDescent="0.25">
      <c r="A495" s="641"/>
      <c r="B495" s="641"/>
      <c r="C495" s="709" t="s">
        <v>379</v>
      </c>
      <c r="D495" s="710"/>
      <c r="E495" s="690" t="s">
        <v>2928</v>
      </c>
      <c r="F495" s="702"/>
      <c r="G495" s="713"/>
      <c r="H495" s="703"/>
      <c r="I495" s="703"/>
      <c r="J495" s="703"/>
      <c r="K495" s="679">
        <v>484</v>
      </c>
      <c r="L495" s="641"/>
      <c r="M495" s="667"/>
      <c r="N495" s="668"/>
    </row>
    <row r="496" spans="1:14" ht="70.05" customHeight="1" x14ac:dyDescent="0.25">
      <c r="C496" s="709" t="s">
        <v>1138</v>
      </c>
      <c r="D496" s="710"/>
      <c r="E496" s="690" t="s">
        <v>761</v>
      </c>
      <c r="F496" s="702"/>
      <c r="G496" s="703"/>
      <c r="H496" s="703"/>
      <c r="I496" s="703"/>
      <c r="J496" s="703"/>
      <c r="K496" s="679">
        <v>485</v>
      </c>
      <c r="L496" s="2"/>
      <c r="M496" s="667"/>
      <c r="N496" s="714"/>
    </row>
    <row r="497" spans="3:14" ht="70.05" customHeight="1" x14ac:dyDescent="0.25">
      <c r="C497" s="695" t="s">
        <v>419</v>
      </c>
      <c r="D497" s="701"/>
      <c r="E497" s="690" t="s">
        <v>2930</v>
      </c>
      <c r="F497" s="702"/>
      <c r="G497" s="703"/>
      <c r="H497" s="703"/>
      <c r="I497" s="703"/>
      <c r="J497" s="703"/>
      <c r="K497" s="679">
        <v>486</v>
      </c>
      <c r="L497" s="2"/>
      <c r="M497" s="667"/>
      <c r="N497" s="714"/>
    </row>
    <row r="498" spans="3:14" ht="70.05" customHeight="1" x14ac:dyDescent="0.25">
      <c r="C498" s="709" t="s">
        <v>421</v>
      </c>
      <c r="D498" s="710"/>
      <c r="E498" s="690" t="s">
        <v>2932</v>
      </c>
      <c r="F498" s="702"/>
      <c r="G498" s="703"/>
      <c r="H498" s="703"/>
      <c r="I498" s="703"/>
      <c r="J498" s="703"/>
      <c r="K498" s="679">
        <v>487</v>
      </c>
      <c r="L498" s="2"/>
      <c r="M498" s="667"/>
      <c r="N498" s="714"/>
    </row>
    <row r="499" spans="3:14" ht="70.05" customHeight="1" x14ac:dyDescent="0.25">
      <c r="C499" s="709" t="s">
        <v>424</v>
      </c>
      <c r="D499" s="710"/>
      <c r="E499" s="690" t="s">
        <v>2934</v>
      </c>
      <c r="F499" s="702"/>
      <c r="G499" s="703"/>
      <c r="H499" s="703"/>
      <c r="I499" s="703"/>
      <c r="J499" s="703"/>
      <c r="K499" s="679">
        <v>488</v>
      </c>
      <c r="L499" s="2"/>
      <c r="M499" s="667"/>
      <c r="N499" s="714"/>
    </row>
    <row r="500" spans="3:14" ht="70.05" customHeight="1" x14ac:dyDescent="0.25">
      <c r="C500" s="709" t="s">
        <v>425</v>
      </c>
      <c r="D500" s="710"/>
      <c r="E500" s="690" t="s">
        <v>2936</v>
      </c>
      <c r="F500" s="702"/>
      <c r="G500" s="703"/>
      <c r="H500" s="703"/>
      <c r="I500" s="703"/>
      <c r="J500" s="703"/>
      <c r="K500" s="679">
        <v>489</v>
      </c>
      <c r="L500" s="2"/>
      <c r="M500" s="667"/>
      <c r="N500" s="714"/>
    </row>
    <row r="501" spans="3:14" ht="70.05" customHeight="1" x14ac:dyDescent="0.25">
      <c r="C501" s="709" t="s">
        <v>427</v>
      </c>
      <c r="D501" s="710"/>
      <c r="E501" s="690" t="s">
        <v>2938</v>
      </c>
      <c r="F501" s="702"/>
      <c r="G501" s="703"/>
      <c r="H501" s="703"/>
      <c r="I501" s="703"/>
      <c r="J501" s="703"/>
      <c r="K501" s="679">
        <v>490</v>
      </c>
      <c r="L501" s="2"/>
      <c r="M501" s="667"/>
      <c r="N501" s="714"/>
    </row>
    <row r="502" spans="3:14" ht="70.05" customHeight="1" x14ac:dyDescent="0.25">
      <c r="C502" s="709" t="s">
        <v>428</v>
      </c>
      <c r="D502" s="710"/>
      <c r="E502" s="690" t="s">
        <v>2940</v>
      </c>
      <c r="F502" s="702"/>
      <c r="G502" s="703"/>
      <c r="H502" s="703"/>
      <c r="I502" s="703"/>
      <c r="J502" s="703"/>
      <c r="K502" s="679">
        <v>491</v>
      </c>
      <c r="L502" s="2"/>
      <c r="M502" s="667"/>
      <c r="N502" s="714"/>
    </row>
    <row r="503" spans="3:14" ht="70.05" customHeight="1" x14ac:dyDescent="0.25">
      <c r="C503" s="709" t="s">
        <v>1141</v>
      </c>
      <c r="D503" s="710"/>
      <c r="E503" s="690" t="s">
        <v>761</v>
      </c>
      <c r="F503" s="702"/>
      <c r="G503" s="703"/>
      <c r="H503" s="703"/>
      <c r="I503" s="703"/>
      <c r="J503" s="703"/>
      <c r="K503" s="679">
        <v>492</v>
      </c>
      <c r="L503" s="2"/>
      <c r="M503" s="667"/>
      <c r="N503" s="714"/>
    </row>
    <row r="504" spans="3:14" ht="70.05" customHeight="1" x14ac:dyDescent="0.25">
      <c r="C504" s="695" t="s">
        <v>359</v>
      </c>
      <c r="D504" s="701"/>
      <c r="E504" s="690" t="s">
        <v>2942</v>
      </c>
      <c r="F504" s="702"/>
      <c r="G504" s="703"/>
      <c r="H504" s="703"/>
      <c r="I504" s="703"/>
      <c r="J504" s="703"/>
      <c r="K504" s="679">
        <v>493</v>
      </c>
      <c r="L504" s="2"/>
      <c r="M504" s="667"/>
      <c r="N504" s="714"/>
    </row>
    <row r="505" spans="3:14" ht="70.05" customHeight="1" x14ac:dyDescent="0.25">
      <c r="C505" s="709" t="s">
        <v>361</v>
      </c>
      <c r="D505" s="710"/>
      <c r="E505" s="690" t="s">
        <v>2944</v>
      </c>
      <c r="F505" s="702"/>
      <c r="G505" s="703"/>
      <c r="H505" s="703"/>
      <c r="I505" s="703"/>
      <c r="J505" s="703"/>
      <c r="K505" s="679">
        <v>494</v>
      </c>
      <c r="L505" s="2"/>
      <c r="M505" s="667"/>
      <c r="N505" s="714"/>
    </row>
    <row r="506" spans="3:14" ht="70.05" customHeight="1" x14ac:dyDescent="0.25">
      <c r="C506" s="709" t="s">
        <v>363</v>
      </c>
      <c r="D506" s="710"/>
      <c r="E506" s="690" t="s">
        <v>2946</v>
      </c>
      <c r="F506" s="702"/>
      <c r="G506" s="703"/>
      <c r="H506" s="703"/>
      <c r="I506" s="703"/>
      <c r="J506" s="703"/>
      <c r="K506" s="679">
        <v>495</v>
      </c>
      <c r="L506" s="2"/>
      <c r="M506" s="667"/>
      <c r="N506" s="714"/>
    </row>
    <row r="507" spans="3:14" ht="70.05" customHeight="1" x14ac:dyDescent="0.25">
      <c r="C507" s="709" t="s">
        <v>365</v>
      </c>
      <c r="D507" s="710"/>
      <c r="E507" s="690" t="s">
        <v>1655</v>
      </c>
      <c r="F507" s="702"/>
      <c r="G507" s="703"/>
      <c r="H507" s="703"/>
      <c r="I507" s="703"/>
      <c r="J507" s="703"/>
      <c r="K507" s="679">
        <v>496</v>
      </c>
      <c r="L507" s="2"/>
      <c r="M507" s="667"/>
      <c r="N507" s="714"/>
    </row>
    <row r="508" spans="3:14" ht="70.05" customHeight="1" x14ac:dyDescent="0.25">
      <c r="C508" s="709" t="s">
        <v>368</v>
      </c>
      <c r="D508" s="710"/>
      <c r="E508" s="690" t="s">
        <v>1161</v>
      </c>
      <c r="F508" s="702"/>
      <c r="G508" s="703"/>
      <c r="H508" s="703"/>
      <c r="I508" s="703"/>
      <c r="J508" s="703"/>
      <c r="K508" s="679">
        <v>497</v>
      </c>
      <c r="L508" s="2"/>
      <c r="M508" s="667"/>
      <c r="N508" s="714"/>
    </row>
    <row r="509" spans="3:14" ht="70.05" customHeight="1" x14ac:dyDescent="0.25">
      <c r="C509" s="709" t="s">
        <v>369</v>
      </c>
      <c r="D509" s="710"/>
      <c r="E509" s="690" t="s">
        <v>761</v>
      </c>
      <c r="F509" s="702"/>
      <c r="G509" s="703"/>
      <c r="H509" s="703"/>
      <c r="I509" s="703"/>
      <c r="J509" s="703"/>
      <c r="K509" s="679">
        <v>498</v>
      </c>
      <c r="L509" s="2"/>
      <c r="M509" s="667"/>
      <c r="N509" s="714"/>
    </row>
    <row r="510" spans="3:14" ht="70.05" customHeight="1" x14ac:dyDescent="0.25">
      <c r="C510" s="695" t="s">
        <v>548</v>
      </c>
      <c r="D510" s="701"/>
      <c r="E510" s="690" t="s">
        <v>680</v>
      </c>
      <c r="F510" s="702"/>
      <c r="G510" s="703"/>
      <c r="H510" s="703"/>
      <c r="I510" s="703"/>
      <c r="J510" s="703"/>
      <c r="K510" s="679">
        <v>499</v>
      </c>
      <c r="L510" s="2"/>
      <c r="M510" s="667"/>
      <c r="N510" s="714"/>
    </row>
    <row r="511" spans="3:14" ht="70.05" customHeight="1" x14ac:dyDescent="0.25">
      <c r="C511" s="709" t="s">
        <v>549</v>
      </c>
      <c r="D511" s="710"/>
      <c r="E511" s="690" t="s">
        <v>681</v>
      </c>
      <c r="F511" s="702"/>
      <c r="G511" s="703"/>
      <c r="H511" s="703"/>
      <c r="I511" s="703"/>
      <c r="J511" s="703"/>
      <c r="K511" s="679">
        <v>500</v>
      </c>
      <c r="L511" s="2"/>
      <c r="M511" s="667"/>
      <c r="N511" s="714"/>
    </row>
    <row r="512" spans="3:14" ht="70.05" customHeight="1" x14ac:dyDescent="0.25">
      <c r="C512" s="709" t="s">
        <v>550</v>
      </c>
      <c r="D512" s="710"/>
      <c r="E512" s="690" t="s">
        <v>1698</v>
      </c>
      <c r="F512" s="702"/>
      <c r="G512" s="703"/>
      <c r="H512" s="703"/>
      <c r="I512" s="703"/>
      <c r="J512" s="703"/>
      <c r="K512" s="679">
        <v>501</v>
      </c>
      <c r="L512" s="2"/>
      <c r="M512" s="667"/>
      <c r="N512" s="714"/>
    </row>
    <row r="513" spans="3:14" ht="70.05" customHeight="1" x14ac:dyDescent="0.25">
      <c r="C513" s="709" t="s">
        <v>551</v>
      </c>
      <c r="D513" s="710"/>
      <c r="E513" s="690" t="s">
        <v>4188</v>
      </c>
      <c r="F513" s="702"/>
      <c r="G513" s="703"/>
      <c r="H513" s="703"/>
      <c r="I513" s="703"/>
      <c r="J513" s="703"/>
      <c r="K513" s="679">
        <v>502</v>
      </c>
      <c r="L513" s="2"/>
      <c r="M513" s="667"/>
      <c r="N513" s="714"/>
    </row>
    <row r="514" spans="3:14" ht="70.05" customHeight="1" x14ac:dyDescent="0.25">
      <c r="C514" s="695" t="s">
        <v>431</v>
      </c>
      <c r="D514" s="701"/>
      <c r="E514" s="690" t="s">
        <v>712</v>
      </c>
      <c r="F514" s="702"/>
      <c r="G514" s="703"/>
      <c r="H514" s="703"/>
      <c r="I514" s="703"/>
      <c r="J514" s="703"/>
      <c r="K514" s="679">
        <v>503</v>
      </c>
      <c r="L514" s="2"/>
      <c r="M514" s="667"/>
      <c r="N514" s="714"/>
    </row>
    <row r="515" spans="3:14" ht="70.05" customHeight="1" x14ac:dyDescent="0.25">
      <c r="C515" s="709" t="s">
        <v>434</v>
      </c>
      <c r="D515" s="710"/>
      <c r="E515" s="690" t="s">
        <v>713</v>
      </c>
      <c r="F515" s="702"/>
      <c r="G515" s="703"/>
      <c r="H515" s="703"/>
      <c r="I515" s="703"/>
      <c r="J515" s="703"/>
      <c r="K515" s="679">
        <v>504</v>
      </c>
      <c r="L515" s="2"/>
      <c r="M515" s="667"/>
      <c r="N515" s="714"/>
    </row>
    <row r="516" spans="3:14" ht="70.05" customHeight="1" x14ac:dyDescent="0.25">
      <c r="C516" s="709" t="s">
        <v>438</v>
      </c>
      <c r="D516" s="710"/>
      <c r="E516" s="690" t="s">
        <v>646</v>
      </c>
      <c r="F516" s="702"/>
      <c r="G516" s="703"/>
      <c r="H516" s="703"/>
      <c r="I516" s="703"/>
      <c r="J516" s="703"/>
      <c r="K516" s="679">
        <v>505</v>
      </c>
      <c r="L516" s="2"/>
      <c r="M516" s="667"/>
      <c r="N516" s="714"/>
    </row>
    <row r="517" spans="3:14" ht="70.05" customHeight="1" x14ac:dyDescent="0.25">
      <c r="C517" s="709" t="s">
        <v>445</v>
      </c>
      <c r="D517" s="710"/>
      <c r="E517" s="690" t="s">
        <v>761</v>
      </c>
      <c r="F517" s="702"/>
      <c r="G517" s="703"/>
      <c r="H517" s="703"/>
      <c r="I517" s="703"/>
      <c r="J517" s="703"/>
      <c r="K517" s="679">
        <v>506</v>
      </c>
      <c r="L517" s="2"/>
      <c r="M517" s="667"/>
      <c r="N517" s="714"/>
    </row>
    <row r="518" spans="3:14" ht="70.05" customHeight="1" x14ac:dyDescent="0.25">
      <c r="C518" s="695" t="s">
        <v>480</v>
      </c>
      <c r="D518" s="701"/>
      <c r="E518" s="690" t="s">
        <v>4189</v>
      </c>
      <c r="F518" s="702"/>
      <c r="G518" s="703"/>
      <c r="H518" s="703"/>
      <c r="I518" s="703"/>
      <c r="J518" s="703"/>
      <c r="K518" s="679">
        <v>507</v>
      </c>
      <c r="L518" s="2"/>
      <c r="M518" s="667"/>
      <c r="N518" s="714"/>
    </row>
    <row r="519" spans="3:14" ht="70.05" customHeight="1" x14ac:dyDescent="0.25">
      <c r="C519" s="709" t="s">
        <v>482</v>
      </c>
      <c r="D519" s="710"/>
      <c r="E519" s="690" t="s">
        <v>4190</v>
      </c>
      <c r="F519" s="702"/>
      <c r="G519" s="703"/>
      <c r="H519" s="703"/>
      <c r="I519" s="703"/>
      <c r="J519" s="703"/>
      <c r="K519" s="679">
        <v>508</v>
      </c>
      <c r="L519" s="2"/>
      <c r="M519" s="667"/>
      <c r="N519" s="714"/>
    </row>
    <row r="520" spans="3:14" ht="70.05" customHeight="1" x14ac:dyDescent="0.25">
      <c r="C520" s="709" t="s">
        <v>485</v>
      </c>
      <c r="D520" s="710"/>
      <c r="E520" s="690" t="s">
        <v>4191</v>
      </c>
      <c r="F520" s="702"/>
      <c r="G520" s="703"/>
      <c r="H520" s="703"/>
      <c r="I520" s="703"/>
      <c r="J520" s="703"/>
      <c r="K520" s="679">
        <v>509</v>
      </c>
      <c r="L520" s="2"/>
      <c r="M520" s="667"/>
      <c r="N520" s="714"/>
    </row>
    <row r="521" spans="3:14" ht="70.05" customHeight="1" x14ac:dyDescent="0.25">
      <c r="C521" s="709" t="s">
        <v>490</v>
      </c>
      <c r="D521" s="710"/>
      <c r="E521" s="690" t="s">
        <v>4192</v>
      </c>
      <c r="F521" s="702"/>
      <c r="G521" s="703"/>
      <c r="H521" s="703"/>
      <c r="I521" s="703"/>
      <c r="J521" s="703"/>
      <c r="K521" s="679">
        <v>510</v>
      </c>
      <c r="L521" s="2"/>
      <c r="M521" s="667"/>
      <c r="N521" s="714"/>
    </row>
    <row r="522" spans="3:14" ht="70.05" customHeight="1" x14ac:dyDescent="0.25">
      <c r="C522" s="709" t="s">
        <v>491</v>
      </c>
      <c r="D522" s="710"/>
      <c r="E522" s="690" t="s">
        <v>4193</v>
      </c>
      <c r="F522" s="702"/>
      <c r="G522" s="703"/>
      <c r="H522" s="703"/>
      <c r="I522" s="703"/>
      <c r="J522" s="703"/>
      <c r="K522" s="679">
        <v>511</v>
      </c>
      <c r="L522" s="2"/>
      <c r="M522" s="667"/>
      <c r="N522" s="714"/>
    </row>
    <row r="523" spans="3:14" ht="70.05" customHeight="1" x14ac:dyDescent="0.25">
      <c r="C523" s="709" t="s">
        <v>1140</v>
      </c>
      <c r="D523" s="710"/>
      <c r="E523" s="690" t="s">
        <v>761</v>
      </c>
      <c r="F523" s="702"/>
      <c r="G523" s="703"/>
      <c r="H523" s="703"/>
      <c r="I523" s="703"/>
      <c r="J523" s="703"/>
      <c r="K523" s="679">
        <v>512</v>
      </c>
      <c r="L523" s="2"/>
      <c r="M523" s="667"/>
      <c r="N523" s="714"/>
    </row>
    <row r="524" spans="3:14" ht="70.05" customHeight="1" x14ac:dyDescent="0.25">
      <c r="C524" s="695" t="s">
        <v>331</v>
      </c>
      <c r="D524" s="701"/>
      <c r="E524" s="690" t="s">
        <v>765</v>
      </c>
      <c r="F524" s="702"/>
      <c r="G524" s="703"/>
      <c r="H524" s="703"/>
      <c r="I524" s="703"/>
      <c r="J524" s="703"/>
      <c r="K524" s="679">
        <v>513</v>
      </c>
      <c r="L524" s="2"/>
      <c r="M524" s="667"/>
      <c r="N524" s="714"/>
    </row>
    <row r="525" spans="3:14" ht="70.05" customHeight="1" x14ac:dyDescent="0.25">
      <c r="C525" s="709" t="s">
        <v>332</v>
      </c>
      <c r="D525" s="710"/>
      <c r="E525" s="690" t="s">
        <v>1682</v>
      </c>
      <c r="F525" s="702"/>
      <c r="G525" s="703"/>
      <c r="H525" s="703"/>
      <c r="I525" s="703"/>
      <c r="J525" s="703"/>
      <c r="K525" s="679">
        <v>514</v>
      </c>
      <c r="L525" s="2"/>
      <c r="M525" s="667"/>
      <c r="N525" s="714"/>
    </row>
    <row r="526" spans="3:14" ht="70.05" customHeight="1" x14ac:dyDescent="0.25">
      <c r="C526" s="709" t="s">
        <v>333</v>
      </c>
      <c r="D526" s="710"/>
      <c r="E526" s="690" t="s">
        <v>703</v>
      </c>
      <c r="F526" s="702"/>
      <c r="G526" s="703"/>
      <c r="H526" s="703"/>
      <c r="I526" s="703"/>
      <c r="J526" s="703"/>
      <c r="K526" s="679">
        <v>515</v>
      </c>
      <c r="L526" s="2"/>
      <c r="M526" s="667"/>
      <c r="N526" s="714"/>
    </row>
    <row r="527" spans="3:14" ht="70.05" customHeight="1" x14ac:dyDescent="0.25">
      <c r="C527" s="709" t="s">
        <v>335</v>
      </c>
      <c r="D527" s="710"/>
      <c r="E527" s="690" t="s">
        <v>1667</v>
      </c>
      <c r="F527" s="702"/>
      <c r="G527" s="703"/>
      <c r="H527" s="703"/>
      <c r="I527" s="703"/>
      <c r="J527" s="703"/>
      <c r="K527" s="679">
        <v>516</v>
      </c>
      <c r="L527" s="2"/>
      <c r="M527" s="667"/>
      <c r="N527" s="714"/>
    </row>
    <row r="528" spans="3:14" ht="70.05" customHeight="1" x14ac:dyDescent="0.25">
      <c r="C528" s="709" t="s">
        <v>1133</v>
      </c>
      <c r="D528" s="710"/>
      <c r="E528" s="690" t="s">
        <v>1335</v>
      </c>
      <c r="F528" s="702"/>
      <c r="G528" s="703"/>
      <c r="H528" s="703"/>
      <c r="I528" s="703"/>
      <c r="J528" s="703"/>
      <c r="K528" s="679">
        <v>517</v>
      </c>
      <c r="L528" s="2"/>
      <c r="M528" s="667"/>
      <c r="N528" s="714"/>
    </row>
    <row r="529" spans="3:14" ht="70.05" customHeight="1" x14ac:dyDescent="0.25">
      <c r="C529" s="709" t="s">
        <v>1134</v>
      </c>
      <c r="D529" s="710"/>
      <c r="E529" s="690" t="s">
        <v>761</v>
      </c>
      <c r="F529" s="702"/>
      <c r="G529" s="703"/>
      <c r="H529" s="703"/>
      <c r="I529" s="703"/>
      <c r="J529" s="703"/>
      <c r="K529" s="679">
        <v>518</v>
      </c>
      <c r="L529" s="2"/>
      <c r="M529" s="667"/>
      <c r="N529" s="714"/>
    </row>
    <row r="530" spans="3:14" ht="70.05" customHeight="1" x14ac:dyDescent="0.25">
      <c r="C530" s="695" t="s">
        <v>463</v>
      </c>
      <c r="D530" s="701"/>
      <c r="E530" s="690" t="s">
        <v>706</v>
      </c>
      <c r="F530" s="702"/>
      <c r="G530" s="703"/>
      <c r="H530" s="703"/>
      <c r="I530" s="703"/>
      <c r="J530" s="703"/>
      <c r="K530" s="679">
        <v>519</v>
      </c>
      <c r="L530" s="2"/>
      <c r="M530" s="667"/>
      <c r="N530" s="714"/>
    </row>
    <row r="531" spans="3:14" ht="70.05" customHeight="1" x14ac:dyDescent="0.25">
      <c r="C531" s="709" t="s">
        <v>465</v>
      </c>
      <c r="D531" s="710"/>
      <c r="E531" s="690" t="s">
        <v>707</v>
      </c>
      <c r="F531" s="702"/>
      <c r="G531" s="703"/>
      <c r="H531" s="703"/>
      <c r="I531" s="703"/>
      <c r="J531" s="703"/>
      <c r="K531" s="679">
        <v>520</v>
      </c>
      <c r="L531" s="2"/>
      <c r="M531" s="667"/>
      <c r="N531" s="714"/>
    </row>
    <row r="532" spans="3:14" ht="70.05" customHeight="1" x14ac:dyDescent="0.25">
      <c r="C532" s="709" t="s">
        <v>469</v>
      </c>
      <c r="D532" s="710"/>
      <c r="E532" s="690" t="s">
        <v>708</v>
      </c>
      <c r="F532" s="702"/>
      <c r="G532" s="703"/>
      <c r="H532" s="703"/>
      <c r="I532" s="703"/>
      <c r="J532" s="703"/>
      <c r="K532" s="679">
        <v>521</v>
      </c>
      <c r="L532" s="2"/>
      <c r="M532" s="667"/>
      <c r="N532" s="714"/>
    </row>
    <row r="533" spans="3:14" ht="70.05" customHeight="1" x14ac:dyDescent="0.25">
      <c r="C533" s="709" t="s">
        <v>472</v>
      </c>
      <c r="D533" s="710"/>
      <c r="E533" s="690" t="s">
        <v>633</v>
      </c>
      <c r="F533" s="702"/>
      <c r="G533" s="703"/>
      <c r="H533" s="703"/>
      <c r="I533" s="703"/>
      <c r="J533" s="703"/>
      <c r="K533" s="679">
        <v>522</v>
      </c>
      <c r="L533" s="2"/>
      <c r="M533" s="667"/>
      <c r="N533" s="714"/>
    </row>
    <row r="534" spans="3:14" ht="70.05" customHeight="1" x14ac:dyDescent="0.25">
      <c r="C534" s="709" t="s">
        <v>477</v>
      </c>
      <c r="D534" s="710"/>
      <c r="E534" s="690" t="s">
        <v>761</v>
      </c>
      <c r="F534" s="702"/>
      <c r="G534" s="703"/>
      <c r="H534" s="703"/>
      <c r="I534" s="703"/>
      <c r="J534" s="703"/>
      <c r="K534" s="679">
        <v>523</v>
      </c>
      <c r="L534" s="2"/>
      <c r="M534" s="667"/>
      <c r="N534" s="714"/>
    </row>
    <row r="535" spans="3:14" ht="70.05" customHeight="1" x14ac:dyDescent="0.25">
      <c r="C535" s="695" t="s">
        <v>2273</v>
      </c>
      <c r="D535" s="701"/>
      <c r="E535" s="690" t="s">
        <v>704</v>
      </c>
      <c r="F535" s="702"/>
      <c r="G535" s="703"/>
      <c r="H535" s="703"/>
      <c r="I535" s="703"/>
      <c r="J535" s="703"/>
      <c r="K535" s="679">
        <v>524</v>
      </c>
      <c r="L535" s="2"/>
      <c r="M535" s="667"/>
      <c r="N535" s="714"/>
    </row>
    <row r="536" spans="3:14" ht="70.05" customHeight="1" x14ac:dyDescent="0.25">
      <c r="C536" s="709" t="s">
        <v>2275</v>
      </c>
      <c r="D536" s="710"/>
      <c r="E536" s="690" t="s">
        <v>705</v>
      </c>
      <c r="F536" s="702"/>
      <c r="G536" s="703"/>
      <c r="H536" s="703"/>
      <c r="I536" s="703"/>
      <c r="J536" s="703"/>
      <c r="K536" s="679">
        <v>525</v>
      </c>
      <c r="L536" s="2"/>
      <c r="M536" s="667"/>
      <c r="N536" s="714"/>
    </row>
    <row r="537" spans="3:14" ht="70.05" customHeight="1" x14ac:dyDescent="0.25">
      <c r="C537" s="709" t="s">
        <v>2283</v>
      </c>
      <c r="D537" s="710"/>
      <c r="E537" s="690" t="s">
        <v>764</v>
      </c>
      <c r="F537" s="702"/>
      <c r="G537" s="703"/>
      <c r="H537" s="703"/>
      <c r="I537" s="703"/>
      <c r="J537" s="703"/>
      <c r="K537" s="679">
        <v>526</v>
      </c>
      <c r="L537" s="2"/>
      <c r="M537" s="667"/>
      <c r="N537" s="714"/>
    </row>
    <row r="538" spans="3:14" ht="70.05" customHeight="1" x14ac:dyDescent="0.25">
      <c r="C538" s="709" t="s">
        <v>2298</v>
      </c>
      <c r="D538" s="710"/>
      <c r="E538" s="690" t="s">
        <v>761</v>
      </c>
      <c r="F538" s="702"/>
      <c r="G538" s="703"/>
      <c r="H538" s="703"/>
      <c r="I538" s="703"/>
      <c r="J538" s="703"/>
      <c r="K538" s="679">
        <v>527</v>
      </c>
      <c r="L538" s="2"/>
      <c r="M538" s="667"/>
      <c r="N538" s="714"/>
    </row>
    <row r="539" spans="3:14" ht="70.05" customHeight="1" x14ac:dyDescent="0.25">
      <c r="C539" s="695" t="s">
        <v>450</v>
      </c>
      <c r="D539" s="701"/>
      <c r="E539" s="690" t="s">
        <v>1670</v>
      </c>
      <c r="F539" s="702"/>
      <c r="G539" s="703"/>
      <c r="H539" s="703"/>
      <c r="I539" s="703"/>
      <c r="J539" s="703"/>
      <c r="K539" s="679">
        <v>528</v>
      </c>
      <c r="L539" s="2"/>
      <c r="M539" s="667"/>
      <c r="N539" s="714"/>
    </row>
    <row r="540" spans="3:14" ht="70.05" customHeight="1" x14ac:dyDescent="0.25">
      <c r="C540" s="709" t="s">
        <v>451</v>
      </c>
      <c r="D540" s="710"/>
      <c r="E540" s="690" t="s">
        <v>1671</v>
      </c>
      <c r="F540" s="702"/>
      <c r="G540" s="703"/>
      <c r="H540" s="703"/>
      <c r="I540" s="703"/>
      <c r="J540" s="703"/>
      <c r="K540" s="679">
        <v>529</v>
      </c>
      <c r="L540" s="2"/>
      <c r="M540" s="667"/>
      <c r="N540" s="714"/>
    </row>
    <row r="541" spans="3:14" ht="70.05" customHeight="1" x14ac:dyDescent="0.25">
      <c r="C541" s="709" t="s">
        <v>456</v>
      </c>
      <c r="D541" s="710"/>
      <c r="E541" s="690" t="s">
        <v>1673</v>
      </c>
      <c r="F541" s="702"/>
      <c r="G541" s="703"/>
      <c r="H541" s="703"/>
      <c r="I541" s="703"/>
      <c r="J541" s="703"/>
      <c r="K541" s="679">
        <v>530</v>
      </c>
      <c r="L541" s="2"/>
      <c r="M541" s="667"/>
      <c r="N541" s="714"/>
    </row>
    <row r="542" spans="3:14" ht="70.05" customHeight="1" x14ac:dyDescent="0.25">
      <c r="C542" s="709" t="s">
        <v>459</v>
      </c>
      <c r="D542" s="710"/>
      <c r="E542" s="690" t="s">
        <v>761</v>
      </c>
      <c r="F542" s="702"/>
      <c r="G542" s="703"/>
      <c r="H542" s="703"/>
      <c r="I542" s="703"/>
      <c r="J542" s="703"/>
      <c r="K542" s="679">
        <v>531</v>
      </c>
      <c r="L542" s="2"/>
      <c r="M542" s="667"/>
      <c r="N542" s="714"/>
    </row>
    <row r="543" spans="3:14" ht="70.05" customHeight="1" x14ac:dyDescent="0.25">
      <c r="C543" s="695" t="s">
        <v>494</v>
      </c>
      <c r="D543" s="701"/>
      <c r="E543" s="690" t="s">
        <v>709</v>
      </c>
      <c r="F543" s="702"/>
      <c r="G543" s="703"/>
      <c r="H543" s="703"/>
      <c r="I543" s="703"/>
      <c r="J543" s="703"/>
      <c r="K543" s="679">
        <v>532</v>
      </c>
      <c r="L543" s="2"/>
      <c r="M543" s="667"/>
      <c r="N543" s="714"/>
    </row>
    <row r="544" spans="3:14" ht="70.05" customHeight="1" x14ac:dyDescent="0.25">
      <c r="C544" s="709" t="s">
        <v>496</v>
      </c>
      <c r="D544" s="710"/>
      <c r="E544" s="690" t="s">
        <v>710</v>
      </c>
      <c r="F544" s="702"/>
      <c r="G544" s="703"/>
      <c r="H544" s="703"/>
      <c r="I544" s="703"/>
      <c r="J544" s="703"/>
      <c r="K544" s="679">
        <v>533</v>
      </c>
      <c r="L544" s="2"/>
      <c r="M544" s="667"/>
      <c r="N544" s="714"/>
    </row>
    <row r="545" spans="3:14" ht="70.05" customHeight="1" x14ac:dyDescent="0.25">
      <c r="C545" s="709" t="s">
        <v>501</v>
      </c>
      <c r="D545" s="710"/>
      <c r="E545" s="690" t="s">
        <v>1676</v>
      </c>
      <c r="F545" s="702"/>
      <c r="G545" s="703"/>
      <c r="H545" s="703"/>
      <c r="I545" s="703"/>
      <c r="J545" s="703"/>
      <c r="K545" s="679">
        <v>534</v>
      </c>
      <c r="L545" s="2"/>
      <c r="M545" s="667"/>
      <c r="N545" s="714"/>
    </row>
    <row r="546" spans="3:14" ht="70.05" customHeight="1" x14ac:dyDescent="0.25">
      <c r="C546" s="709" t="s">
        <v>506</v>
      </c>
      <c r="D546" s="710"/>
      <c r="E546" s="690" t="s">
        <v>711</v>
      </c>
      <c r="F546" s="702"/>
      <c r="G546" s="703"/>
      <c r="H546" s="703"/>
      <c r="I546" s="703"/>
      <c r="J546" s="703"/>
      <c r="K546" s="679">
        <v>535</v>
      </c>
      <c r="L546" s="2"/>
      <c r="M546" s="667"/>
      <c r="N546" s="714"/>
    </row>
    <row r="547" spans="3:14" ht="70.05" customHeight="1" x14ac:dyDescent="0.25">
      <c r="C547" s="709" t="s">
        <v>510</v>
      </c>
      <c r="D547" s="710"/>
      <c r="E547" s="690" t="s">
        <v>766</v>
      </c>
      <c r="F547" s="702"/>
      <c r="G547" s="703"/>
      <c r="H547" s="703"/>
      <c r="I547" s="703"/>
      <c r="J547" s="703"/>
      <c r="K547" s="679">
        <v>536</v>
      </c>
      <c r="L547" s="2"/>
      <c r="M547" s="667"/>
      <c r="N547" s="715"/>
    </row>
    <row r="548" spans="3:14" ht="70.05" customHeight="1" x14ac:dyDescent="0.25">
      <c r="C548" s="709" t="s">
        <v>512</v>
      </c>
      <c r="D548" s="716"/>
      <c r="E548" s="690" t="s">
        <v>761</v>
      </c>
      <c r="F548" s="702"/>
      <c r="G548" s="703"/>
      <c r="H548" s="703"/>
      <c r="I548" s="703"/>
      <c r="J548" s="703"/>
      <c r="K548" s="679">
        <v>537</v>
      </c>
      <c r="L548" s="2"/>
      <c r="M548" s="667"/>
      <c r="N548" s="715"/>
    </row>
    <row r="549" spans="3:14" ht="13.95" customHeight="1" x14ac:dyDescent="0.25">
      <c r="L549" s="667"/>
    </row>
    <row r="550" spans="3:14" ht="13.95" customHeight="1" x14ac:dyDescent="0.25">
      <c r="L550" s="655"/>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6E10-AFFE-4370-BF62-8F7B3079C4B6}">
  <sheetPr>
    <tabColor rgb="FFA66BD3"/>
  </sheetPr>
  <dimension ref="A1:L88"/>
  <sheetViews>
    <sheetView zoomScaleNormal="100" workbookViewId="0"/>
  </sheetViews>
  <sheetFormatPr defaultColWidth="8.7265625" defaultRowHeight="13.8" x14ac:dyDescent="0.25"/>
  <cols>
    <col min="1" max="1" width="2" style="235" customWidth="1"/>
    <col min="2" max="2" width="3.26953125" style="235" customWidth="1"/>
    <col min="3" max="3" width="8.26953125" style="235" customWidth="1"/>
    <col min="4" max="4" width="12.90625" style="235" customWidth="1"/>
    <col min="5" max="5" width="48.453125" style="235" customWidth="1"/>
    <col min="6" max="6" width="54.36328125" style="235" customWidth="1"/>
    <col min="7" max="7" width="7.08984375" style="235" customWidth="1"/>
    <col min="8" max="8" width="2.08984375" style="235" customWidth="1"/>
    <col min="9" max="9" width="4.26953125" style="235" customWidth="1"/>
    <col min="10" max="10" width="14.1796875" style="235" customWidth="1"/>
    <col min="11" max="11" width="14.453125" style="235" customWidth="1"/>
    <col min="12" max="16384" width="8.7265625" style="235"/>
  </cols>
  <sheetData>
    <row r="1" spans="1:12" x14ac:dyDescent="0.25">
      <c r="A1" s="640"/>
      <c r="B1" s="640"/>
      <c r="C1" s="640"/>
      <c r="D1" s="640"/>
      <c r="E1" s="640"/>
      <c r="F1" s="640"/>
      <c r="G1" s="640"/>
      <c r="H1" s="640"/>
      <c r="I1" s="640"/>
      <c r="J1" s="640"/>
      <c r="K1" s="640"/>
      <c r="L1" s="640"/>
    </row>
    <row r="2" spans="1:12" x14ac:dyDescent="0.25">
      <c r="A2" s="643"/>
      <c r="B2" s="765"/>
      <c r="C2" s="766"/>
      <c r="D2" s="766"/>
      <c r="E2" s="766"/>
      <c r="F2" s="766"/>
      <c r="G2" s="766"/>
      <c r="H2" s="767"/>
      <c r="I2" s="643"/>
    </row>
    <row r="3" spans="1:12" ht="69.599999999999994" customHeight="1" thickBot="1" x14ac:dyDescent="0.3">
      <c r="A3" s="640"/>
      <c r="B3" s="768"/>
      <c r="C3" s="885" t="s">
        <v>3213</v>
      </c>
      <c r="D3" s="885"/>
      <c r="E3" s="885"/>
      <c r="F3" s="885"/>
      <c r="G3" s="885"/>
      <c r="H3" s="769"/>
      <c r="I3" s="640"/>
    </row>
    <row r="4" spans="1:12" x14ac:dyDescent="0.25">
      <c r="A4" s="641"/>
      <c r="B4" s="770"/>
      <c r="C4" s="771"/>
      <c r="D4" s="771"/>
      <c r="E4" s="771"/>
      <c r="F4" s="771"/>
      <c r="G4" s="771"/>
      <c r="H4" s="772"/>
      <c r="I4" s="641"/>
    </row>
    <row r="5" spans="1:12" x14ac:dyDescent="0.25">
      <c r="A5" s="641"/>
      <c r="B5" s="770"/>
      <c r="C5" s="886" t="s">
        <v>3286</v>
      </c>
      <c r="D5" s="886"/>
      <c r="E5" s="886"/>
      <c r="F5" s="886"/>
      <c r="G5" s="886"/>
      <c r="H5" s="772"/>
      <c r="I5" s="641"/>
    </row>
    <row r="6" spans="1:12" x14ac:dyDescent="0.25">
      <c r="A6" s="641"/>
      <c r="B6" s="770"/>
      <c r="C6" s="886"/>
      <c r="D6" s="886"/>
      <c r="E6" s="886"/>
      <c r="F6" s="886"/>
      <c r="G6" s="886"/>
      <c r="H6" s="772"/>
      <c r="I6" s="641"/>
    </row>
    <row r="7" spans="1:12" x14ac:dyDescent="0.25">
      <c r="A7" s="641"/>
      <c r="B7" s="770"/>
      <c r="C7" s="886"/>
      <c r="D7" s="886"/>
      <c r="E7" s="886"/>
      <c r="F7" s="886"/>
      <c r="G7" s="886"/>
      <c r="H7" s="772"/>
      <c r="I7" s="641"/>
    </row>
    <row r="8" spans="1:12" x14ac:dyDescent="0.25">
      <c r="A8" s="641"/>
      <c r="B8" s="770"/>
      <c r="C8" s="886"/>
      <c r="D8" s="886"/>
      <c r="E8" s="886"/>
      <c r="F8" s="886"/>
      <c r="G8" s="886"/>
      <c r="H8" s="772"/>
      <c r="I8" s="641"/>
    </row>
    <row r="9" spans="1:12" x14ac:dyDescent="0.25">
      <c r="A9" s="641"/>
      <c r="B9" s="770"/>
      <c r="C9" s="886"/>
      <c r="D9" s="886"/>
      <c r="E9" s="886"/>
      <c r="F9" s="886"/>
      <c r="G9" s="886"/>
      <c r="H9" s="772"/>
      <c r="I9" s="641"/>
    </row>
    <row r="10" spans="1:12" x14ac:dyDescent="0.25">
      <c r="A10" s="641"/>
      <c r="B10" s="770"/>
      <c r="C10" s="886"/>
      <c r="D10" s="886"/>
      <c r="E10" s="886"/>
      <c r="F10" s="886"/>
      <c r="G10" s="886"/>
      <c r="H10" s="772"/>
      <c r="I10" s="641"/>
    </row>
    <row r="11" spans="1:12" ht="27.6" customHeight="1" x14ac:dyDescent="0.25">
      <c r="A11" s="641"/>
      <c r="B11" s="770"/>
      <c r="C11" s="886"/>
      <c r="D11" s="886"/>
      <c r="E11" s="886"/>
      <c r="F11" s="886"/>
      <c r="G11" s="886"/>
      <c r="H11" s="772"/>
      <c r="I11" s="641"/>
    </row>
    <row r="12" spans="1:12" ht="14.4" thickBot="1" x14ac:dyDescent="0.3">
      <c r="A12" s="641"/>
      <c r="B12" s="770"/>
      <c r="C12" s="773"/>
      <c r="D12" s="773"/>
      <c r="E12" s="773"/>
      <c r="F12" s="773"/>
      <c r="G12" s="773"/>
      <c r="H12" s="772"/>
      <c r="I12" s="641"/>
    </row>
    <row r="13" spans="1:12" ht="23.4" customHeight="1" thickBot="1" x14ac:dyDescent="0.3">
      <c r="A13" s="641"/>
      <c r="B13" s="770"/>
      <c r="C13" s="774" t="s">
        <v>2947</v>
      </c>
      <c r="D13" s="775" t="s">
        <v>3362</v>
      </c>
      <c r="E13" s="776" t="s">
        <v>3211</v>
      </c>
      <c r="F13" s="775" t="s">
        <v>3212</v>
      </c>
      <c r="G13" s="773"/>
      <c r="H13" s="772"/>
      <c r="I13" s="641"/>
    </row>
    <row r="14" spans="1:12" ht="24" customHeight="1" x14ac:dyDescent="0.25">
      <c r="A14" s="641"/>
      <c r="B14" s="770"/>
      <c r="C14" s="777">
        <v>1</v>
      </c>
      <c r="D14" s="778" t="s">
        <v>15</v>
      </c>
      <c r="E14" s="779" t="s">
        <v>3216</v>
      </c>
      <c r="F14" s="780" t="s">
        <v>3131</v>
      </c>
      <c r="G14" s="773"/>
      <c r="H14" s="772"/>
      <c r="I14" s="641"/>
    </row>
    <row r="15" spans="1:12" ht="24" customHeight="1" x14ac:dyDescent="0.25">
      <c r="A15" s="641"/>
      <c r="B15" s="770"/>
      <c r="C15" s="781">
        <v>2</v>
      </c>
      <c r="D15" s="778" t="s">
        <v>15</v>
      </c>
      <c r="E15" s="782" t="s">
        <v>3259</v>
      </c>
      <c r="F15" s="783" t="s">
        <v>3132</v>
      </c>
      <c r="G15" s="773"/>
      <c r="H15" s="772"/>
      <c r="I15" s="641"/>
    </row>
    <row r="16" spans="1:12" ht="24" customHeight="1" x14ac:dyDescent="0.25">
      <c r="A16" s="641"/>
      <c r="B16" s="770"/>
      <c r="C16" s="781">
        <v>3</v>
      </c>
      <c r="D16" s="778" t="s">
        <v>15</v>
      </c>
      <c r="E16" s="782" t="s">
        <v>2945</v>
      </c>
      <c r="F16" s="783" t="s">
        <v>3133</v>
      </c>
      <c r="G16" s="773"/>
      <c r="H16" s="772"/>
      <c r="I16" s="641"/>
    </row>
    <row r="17" spans="1:9" ht="24" customHeight="1" x14ac:dyDescent="0.25">
      <c r="A17" s="641"/>
      <c r="B17" s="770"/>
      <c r="C17" s="781">
        <v>4</v>
      </c>
      <c r="D17" s="778" t="s">
        <v>15</v>
      </c>
      <c r="E17" s="782" t="s">
        <v>3244</v>
      </c>
      <c r="F17" s="783" t="s">
        <v>3134</v>
      </c>
      <c r="G17" s="773"/>
      <c r="H17" s="772"/>
      <c r="I17" s="641"/>
    </row>
    <row r="18" spans="1:9" ht="24" customHeight="1" x14ac:dyDescent="0.25">
      <c r="A18" s="641"/>
      <c r="B18" s="770"/>
      <c r="C18" s="781">
        <v>5</v>
      </c>
      <c r="D18" s="778" t="s">
        <v>15</v>
      </c>
      <c r="E18" s="782" t="s">
        <v>3260</v>
      </c>
      <c r="F18" s="783" t="s">
        <v>3135</v>
      </c>
      <c r="G18" s="773"/>
      <c r="H18" s="772"/>
      <c r="I18" s="641"/>
    </row>
    <row r="19" spans="1:9" ht="24" customHeight="1" x14ac:dyDescent="0.25">
      <c r="A19" s="641"/>
      <c r="B19" s="770"/>
      <c r="C19" s="781">
        <v>6</v>
      </c>
      <c r="D19" s="778" t="s">
        <v>15</v>
      </c>
      <c r="E19" s="782" t="s">
        <v>3261</v>
      </c>
      <c r="F19" s="783" t="s">
        <v>3136</v>
      </c>
      <c r="G19" s="773"/>
      <c r="H19" s="772"/>
      <c r="I19" s="641"/>
    </row>
    <row r="20" spans="1:9" ht="24" customHeight="1" x14ac:dyDescent="0.25">
      <c r="A20" s="641"/>
      <c r="B20" s="770"/>
      <c r="C20" s="781">
        <v>7</v>
      </c>
      <c r="D20" s="778" t="s">
        <v>15</v>
      </c>
      <c r="E20" s="782" t="s">
        <v>3262</v>
      </c>
      <c r="F20" s="783" t="s">
        <v>3137</v>
      </c>
      <c r="G20" s="773"/>
      <c r="H20" s="772"/>
      <c r="I20" s="641"/>
    </row>
    <row r="21" spans="1:9" ht="24" customHeight="1" x14ac:dyDescent="0.25">
      <c r="A21" s="641"/>
      <c r="B21" s="770"/>
      <c r="C21" s="781">
        <v>8</v>
      </c>
      <c r="D21" s="778" t="s">
        <v>15</v>
      </c>
      <c r="E21" s="782" t="s">
        <v>3263</v>
      </c>
      <c r="F21" s="783" t="s">
        <v>3138</v>
      </c>
      <c r="G21" s="773"/>
      <c r="H21" s="772"/>
      <c r="I21" s="641"/>
    </row>
    <row r="22" spans="1:9" ht="24" customHeight="1" x14ac:dyDescent="0.25">
      <c r="A22" s="641"/>
      <c r="B22" s="770"/>
      <c r="C22" s="784">
        <v>9</v>
      </c>
      <c r="D22" s="785" t="s">
        <v>31</v>
      </c>
      <c r="E22" s="786" t="s">
        <v>3217</v>
      </c>
      <c r="F22" s="787" t="s">
        <v>3181</v>
      </c>
      <c r="G22" s="773"/>
      <c r="H22" s="772"/>
      <c r="I22" s="641"/>
    </row>
    <row r="23" spans="1:9" ht="24" customHeight="1" x14ac:dyDescent="0.25">
      <c r="A23" s="641"/>
      <c r="B23" s="770"/>
      <c r="C23" s="784">
        <v>10</v>
      </c>
      <c r="D23" s="785" t="s">
        <v>31</v>
      </c>
      <c r="E23" s="786" t="s">
        <v>3245</v>
      </c>
      <c r="F23" s="787" t="s">
        <v>3182</v>
      </c>
      <c r="G23" s="773"/>
      <c r="H23" s="772"/>
      <c r="I23" s="641"/>
    </row>
    <row r="24" spans="1:9" ht="24" customHeight="1" x14ac:dyDescent="0.25">
      <c r="A24" s="641"/>
      <c r="B24" s="770"/>
      <c r="C24" s="784">
        <v>11</v>
      </c>
      <c r="D24" s="785" t="s">
        <v>31</v>
      </c>
      <c r="E24" s="786" t="s">
        <v>3246</v>
      </c>
      <c r="F24" s="787" t="s">
        <v>3183</v>
      </c>
      <c r="G24" s="773"/>
      <c r="H24" s="772"/>
      <c r="I24" s="641"/>
    </row>
    <row r="25" spans="1:9" ht="24" customHeight="1" x14ac:dyDescent="0.25">
      <c r="A25" s="641"/>
      <c r="B25" s="770"/>
      <c r="C25" s="784">
        <v>12</v>
      </c>
      <c r="D25" s="785" t="s">
        <v>31</v>
      </c>
      <c r="E25" s="786" t="s">
        <v>3264</v>
      </c>
      <c r="F25" s="787" t="s">
        <v>3184</v>
      </c>
      <c r="G25" s="773"/>
      <c r="H25" s="772"/>
      <c r="I25" s="641"/>
    </row>
    <row r="26" spans="1:9" ht="24" customHeight="1" x14ac:dyDescent="0.25">
      <c r="A26" s="641"/>
      <c r="B26" s="770"/>
      <c r="C26" s="784">
        <v>13</v>
      </c>
      <c r="D26" s="785" t="s">
        <v>31</v>
      </c>
      <c r="E26" s="786" t="s">
        <v>3218</v>
      </c>
      <c r="F26" s="787" t="s">
        <v>3185</v>
      </c>
      <c r="G26" s="773"/>
      <c r="H26" s="772"/>
      <c r="I26" s="641"/>
    </row>
    <row r="27" spans="1:9" ht="24" customHeight="1" x14ac:dyDescent="0.25">
      <c r="A27" s="641"/>
      <c r="B27" s="770"/>
      <c r="C27" s="784">
        <v>14</v>
      </c>
      <c r="D27" s="785" t="s">
        <v>31</v>
      </c>
      <c r="E27" s="786" t="s">
        <v>3219</v>
      </c>
      <c r="F27" s="787" t="s">
        <v>3186</v>
      </c>
      <c r="G27" s="773"/>
      <c r="H27" s="772"/>
      <c r="I27" s="641"/>
    </row>
    <row r="28" spans="1:9" ht="24" customHeight="1" x14ac:dyDescent="0.25">
      <c r="A28" s="641"/>
      <c r="B28" s="770"/>
      <c r="C28" s="784">
        <v>15</v>
      </c>
      <c r="D28" s="785" t="s">
        <v>31</v>
      </c>
      <c r="E28" s="786" t="s">
        <v>3220</v>
      </c>
      <c r="F28" s="787" t="s">
        <v>3187</v>
      </c>
      <c r="G28" s="773"/>
      <c r="H28" s="772"/>
      <c r="I28" s="641"/>
    </row>
    <row r="29" spans="1:9" ht="24" customHeight="1" x14ac:dyDescent="0.25">
      <c r="A29" s="641"/>
      <c r="B29" s="770"/>
      <c r="C29" s="784">
        <v>16</v>
      </c>
      <c r="D29" s="785" t="s">
        <v>31</v>
      </c>
      <c r="E29" s="786" t="s">
        <v>3221</v>
      </c>
      <c r="F29" s="787" t="s">
        <v>3188</v>
      </c>
      <c r="G29" s="773"/>
      <c r="H29" s="772"/>
      <c r="I29" s="641"/>
    </row>
    <row r="30" spans="1:9" ht="24" customHeight="1" x14ac:dyDescent="0.25">
      <c r="A30" s="641"/>
      <c r="B30" s="770"/>
      <c r="C30" s="788">
        <v>17</v>
      </c>
      <c r="D30" s="789" t="s">
        <v>0</v>
      </c>
      <c r="E30" s="790" t="s">
        <v>3247</v>
      </c>
      <c r="F30" s="791" t="s">
        <v>3158</v>
      </c>
      <c r="G30" s="773"/>
      <c r="H30" s="772"/>
      <c r="I30" s="641"/>
    </row>
    <row r="31" spans="1:9" ht="24" customHeight="1" x14ac:dyDescent="0.25">
      <c r="A31" s="641"/>
      <c r="B31" s="770"/>
      <c r="C31" s="788">
        <v>18</v>
      </c>
      <c r="D31" s="789" t="s">
        <v>0</v>
      </c>
      <c r="E31" s="790" t="s">
        <v>3265</v>
      </c>
      <c r="F31" s="791" t="s">
        <v>3159</v>
      </c>
      <c r="G31" s="773"/>
      <c r="H31" s="772"/>
      <c r="I31" s="641"/>
    </row>
    <row r="32" spans="1:9" ht="24" customHeight="1" x14ac:dyDescent="0.25">
      <c r="A32" s="641"/>
      <c r="B32" s="770"/>
      <c r="C32" s="788">
        <v>19</v>
      </c>
      <c r="D32" s="789" t="s">
        <v>0</v>
      </c>
      <c r="E32" s="790" t="s">
        <v>1170</v>
      </c>
      <c r="F32" s="791" t="s">
        <v>3160</v>
      </c>
      <c r="G32" s="773"/>
      <c r="H32" s="772"/>
      <c r="I32" s="641"/>
    </row>
    <row r="33" spans="1:9" ht="24" customHeight="1" x14ac:dyDescent="0.25">
      <c r="A33" s="641"/>
      <c r="B33" s="770"/>
      <c r="C33" s="788">
        <v>20</v>
      </c>
      <c r="D33" s="789" t="s">
        <v>0</v>
      </c>
      <c r="E33" s="790" t="s">
        <v>3248</v>
      </c>
      <c r="F33" s="791" t="s">
        <v>3161</v>
      </c>
      <c r="G33" s="773"/>
      <c r="H33" s="772"/>
      <c r="I33" s="641"/>
    </row>
    <row r="34" spans="1:9" ht="24" customHeight="1" x14ac:dyDescent="0.25">
      <c r="A34" s="641"/>
      <c r="B34" s="770"/>
      <c r="C34" s="788">
        <v>21</v>
      </c>
      <c r="D34" s="789" t="s">
        <v>0</v>
      </c>
      <c r="E34" s="790" t="s">
        <v>3222</v>
      </c>
      <c r="F34" s="791" t="s">
        <v>3163</v>
      </c>
      <c r="G34" s="773"/>
      <c r="H34" s="772"/>
      <c r="I34" s="641"/>
    </row>
    <row r="35" spans="1:9" ht="24" customHeight="1" x14ac:dyDescent="0.25">
      <c r="A35" s="641"/>
      <c r="B35" s="770"/>
      <c r="C35" s="788">
        <v>22</v>
      </c>
      <c r="D35" s="789" t="s">
        <v>0</v>
      </c>
      <c r="E35" s="790" t="s">
        <v>3223</v>
      </c>
      <c r="F35" s="791" t="s">
        <v>3168</v>
      </c>
      <c r="G35" s="773"/>
      <c r="H35" s="772"/>
      <c r="I35" s="641"/>
    </row>
    <row r="36" spans="1:9" ht="24" customHeight="1" x14ac:dyDescent="0.25">
      <c r="A36" s="641"/>
      <c r="B36" s="770"/>
      <c r="C36" s="788">
        <v>23</v>
      </c>
      <c r="D36" s="789" t="s">
        <v>0</v>
      </c>
      <c r="E36" s="790" t="s">
        <v>3224</v>
      </c>
      <c r="F36" s="791" t="s">
        <v>3166</v>
      </c>
      <c r="G36" s="773"/>
      <c r="H36" s="772"/>
      <c r="I36" s="641"/>
    </row>
    <row r="37" spans="1:9" ht="24" customHeight="1" x14ac:dyDescent="0.25">
      <c r="A37" s="641"/>
      <c r="B37" s="770"/>
      <c r="C37" s="788">
        <v>24</v>
      </c>
      <c r="D37" s="789" t="s">
        <v>0</v>
      </c>
      <c r="E37" s="790" t="s">
        <v>1172</v>
      </c>
      <c r="F37" s="791" t="s">
        <v>3167</v>
      </c>
      <c r="G37" s="773"/>
      <c r="H37" s="772"/>
      <c r="I37" s="641"/>
    </row>
    <row r="38" spans="1:9" ht="24" customHeight="1" x14ac:dyDescent="0.25">
      <c r="A38" s="261"/>
      <c r="B38" s="792"/>
      <c r="C38" s="784">
        <v>25</v>
      </c>
      <c r="D38" s="785" t="s">
        <v>26</v>
      </c>
      <c r="E38" s="786" t="s">
        <v>3249</v>
      </c>
      <c r="F38" s="787" t="s">
        <v>3112</v>
      </c>
      <c r="G38" s="773"/>
      <c r="H38" s="263"/>
      <c r="I38" s="261"/>
    </row>
    <row r="39" spans="1:9" ht="24" customHeight="1" x14ac:dyDescent="0.25">
      <c r="A39" s="261"/>
      <c r="B39" s="792"/>
      <c r="C39" s="784">
        <v>26</v>
      </c>
      <c r="D39" s="785" t="s">
        <v>26</v>
      </c>
      <c r="E39" s="786" t="s">
        <v>3250</v>
      </c>
      <c r="F39" s="787" t="s">
        <v>3113</v>
      </c>
      <c r="G39" s="773"/>
      <c r="H39" s="263"/>
      <c r="I39" s="261"/>
    </row>
    <row r="40" spans="1:9" ht="24" customHeight="1" x14ac:dyDescent="0.25">
      <c r="A40" s="261"/>
      <c r="B40" s="792"/>
      <c r="C40" s="784">
        <v>27</v>
      </c>
      <c r="D40" s="785" t="s">
        <v>26</v>
      </c>
      <c r="E40" s="786" t="s">
        <v>3266</v>
      </c>
      <c r="F40" s="787" t="s">
        <v>3114</v>
      </c>
      <c r="G40" s="773"/>
      <c r="H40" s="263"/>
      <c r="I40" s="261"/>
    </row>
    <row r="41" spans="1:9" ht="24" customHeight="1" x14ac:dyDescent="0.25">
      <c r="A41" s="261"/>
      <c r="B41" s="792"/>
      <c r="C41" s="784">
        <v>28</v>
      </c>
      <c r="D41" s="785" t="s">
        <v>26</v>
      </c>
      <c r="E41" s="786" t="s">
        <v>3225</v>
      </c>
      <c r="F41" s="787" t="s">
        <v>3115</v>
      </c>
      <c r="G41" s="773"/>
      <c r="H41" s="263"/>
      <c r="I41" s="261"/>
    </row>
    <row r="42" spans="1:9" ht="24" customHeight="1" x14ac:dyDescent="0.25">
      <c r="A42" s="261"/>
      <c r="B42" s="792"/>
      <c r="C42" s="784">
        <v>29</v>
      </c>
      <c r="D42" s="785" t="s">
        <v>26</v>
      </c>
      <c r="E42" s="786" t="s">
        <v>3226</v>
      </c>
      <c r="F42" s="787" t="s">
        <v>3116</v>
      </c>
      <c r="G42" s="773"/>
      <c r="H42" s="263"/>
      <c r="I42" s="261"/>
    </row>
    <row r="43" spans="1:9" ht="24" customHeight="1" x14ac:dyDescent="0.25">
      <c r="A43" s="261"/>
      <c r="B43" s="792"/>
      <c r="C43" s="784">
        <v>30</v>
      </c>
      <c r="D43" s="785" t="s">
        <v>26</v>
      </c>
      <c r="E43" s="786" t="s">
        <v>3227</v>
      </c>
      <c r="F43" s="787" t="s">
        <v>3117</v>
      </c>
      <c r="G43" s="773"/>
      <c r="H43" s="263"/>
      <c r="I43" s="261"/>
    </row>
    <row r="44" spans="1:9" ht="24" customHeight="1" x14ac:dyDescent="0.25">
      <c r="A44" s="261"/>
      <c r="B44" s="792"/>
      <c r="C44" s="784">
        <v>31</v>
      </c>
      <c r="D44" s="785" t="s">
        <v>26</v>
      </c>
      <c r="E44" s="786" t="s">
        <v>3228</v>
      </c>
      <c r="F44" s="787" t="s">
        <v>3118</v>
      </c>
      <c r="G44" s="773"/>
      <c r="H44" s="263"/>
      <c r="I44" s="261"/>
    </row>
    <row r="45" spans="1:9" ht="24" customHeight="1" x14ac:dyDescent="0.25">
      <c r="A45" s="261"/>
      <c r="B45" s="792"/>
      <c r="C45" s="793">
        <v>32</v>
      </c>
      <c r="D45" s="794" t="s">
        <v>34</v>
      </c>
      <c r="E45" s="795" t="s">
        <v>3251</v>
      </c>
      <c r="F45" s="796" t="s">
        <v>3169</v>
      </c>
      <c r="G45" s="773"/>
      <c r="H45" s="263"/>
      <c r="I45" s="261"/>
    </row>
    <row r="46" spans="1:9" ht="24" customHeight="1" x14ac:dyDescent="0.25">
      <c r="A46" s="261"/>
      <c r="B46" s="792"/>
      <c r="C46" s="793">
        <v>33</v>
      </c>
      <c r="D46" s="794" t="s">
        <v>34</v>
      </c>
      <c r="E46" s="795" t="s">
        <v>3252</v>
      </c>
      <c r="F46" s="796" t="s">
        <v>3170</v>
      </c>
      <c r="G46" s="773"/>
      <c r="H46" s="263"/>
      <c r="I46" s="261"/>
    </row>
    <row r="47" spans="1:9" ht="24" customHeight="1" x14ac:dyDescent="0.25">
      <c r="A47" s="261"/>
      <c r="B47" s="792"/>
      <c r="C47" s="793">
        <v>34</v>
      </c>
      <c r="D47" s="794" t="s">
        <v>34</v>
      </c>
      <c r="E47" s="795" t="s">
        <v>3253</v>
      </c>
      <c r="F47" s="796" t="s">
        <v>3171</v>
      </c>
      <c r="G47" s="773"/>
      <c r="H47" s="263"/>
      <c r="I47" s="261"/>
    </row>
    <row r="48" spans="1:9" ht="24" customHeight="1" x14ac:dyDescent="0.25">
      <c r="A48" s="261"/>
      <c r="B48" s="792"/>
      <c r="C48" s="793">
        <v>35</v>
      </c>
      <c r="D48" s="794" t="s">
        <v>34</v>
      </c>
      <c r="E48" s="795" t="s">
        <v>3254</v>
      </c>
      <c r="F48" s="796" t="s">
        <v>3172</v>
      </c>
      <c r="G48" s="773"/>
      <c r="H48" s="263"/>
      <c r="I48" s="261"/>
    </row>
    <row r="49" spans="1:9" ht="24" customHeight="1" x14ac:dyDescent="0.25">
      <c r="A49" s="261"/>
      <c r="B49" s="792"/>
      <c r="C49" s="793">
        <v>36</v>
      </c>
      <c r="D49" s="794" t="s">
        <v>34</v>
      </c>
      <c r="E49" s="795" t="s">
        <v>3255</v>
      </c>
      <c r="F49" s="796" t="s">
        <v>3173</v>
      </c>
      <c r="G49" s="773"/>
      <c r="H49" s="263"/>
      <c r="I49" s="261"/>
    </row>
    <row r="50" spans="1:9" ht="24" customHeight="1" x14ac:dyDescent="0.25">
      <c r="A50" s="261"/>
      <c r="B50" s="792"/>
      <c r="C50" s="784">
        <v>37</v>
      </c>
      <c r="D50" s="785" t="s">
        <v>36</v>
      </c>
      <c r="E50" s="786" t="s">
        <v>3229</v>
      </c>
      <c r="F50" s="787" t="s">
        <v>3144</v>
      </c>
      <c r="G50" s="773"/>
      <c r="H50" s="263"/>
      <c r="I50" s="261"/>
    </row>
    <row r="51" spans="1:9" ht="24" customHeight="1" x14ac:dyDescent="0.25">
      <c r="A51" s="261"/>
      <c r="B51" s="792"/>
      <c r="C51" s="784">
        <v>38</v>
      </c>
      <c r="D51" s="785" t="s">
        <v>36</v>
      </c>
      <c r="E51" s="786" t="s">
        <v>3269</v>
      </c>
      <c r="F51" s="787" t="s">
        <v>3145</v>
      </c>
      <c r="G51" s="773"/>
      <c r="H51" s="263"/>
      <c r="I51" s="261"/>
    </row>
    <row r="52" spans="1:9" ht="24" customHeight="1" x14ac:dyDescent="0.25">
      <c r="A52" s="261"/>
      <c r="B52" s="792"/>
      <c r="C52" s="784">
        <v>39</v>
      </c>
      <c r="D52" s="785" t="s">
        <v>36</v>
      </c>
      <c r="E52" s="786" t="s">
        <v>3267</v>
      </c>
      <c r="F52" s="787" t="s">
        <v>3146</v>
      </c>
      <c r="G52" s="773"/>
      <c r="H52" s="263"/>
      <c r="I52" s="261"/>
    </row>
    <row r="53" spans="1:9" ht="24" customHeight="1" x14ac:dyDescent="0.25">
      <c r="A53" s="261"/>
      <c r="B53" s="792"/>
      <c r="C53" s="784">
        <v>40</v>
      </c>
      <c r="D53" s="785" t="s">
        <v>36</v>
      </c>
      <c r="E53" s="786" t="s">
        <v>3268</v>
      </c>
      <c r="F53" s="787" t="s">
        <v>3196</v>
      </c>
      <c r="G53" s="773"/>
      <c r="H53" s="263"/>
      <c r="I53" s="261"/>
    </row>
    <row r="54" spans="1:9" ht="24" customHeight="1" x14ac:dyDescent="0.25">
      <c r="A54" s="261"/>
      <c r="B54" s="792"/>
      <c r="C54" s="784">
        <v>41</v>
      </c>
      <c r="D54" s="785" t="s">
        <v>36</v>
      </c>
      <c r="E54" s="786" t="s">
        <v>3270</v>
      </c>
      <c r="F54" s="787" t="s">
        <v>3148</v>
      </c>
      <c r="G54" s="773"/>
      <c r="H54" s="263"/>
      <c r="I54" s="261"/>
    </row>
    <row r="55" spans="1:9" ht="24" customHeight="1" x14ac:dyDescent="0.25">
      <c r="A55" s="261"/>
      <c r="B55" s="792"/>
      <c r="C55" s="784">
        <v>42</v>
      </c>
      <c r="D55" s="785" t="s">
        <v>36</v>
      </c>
      <c r="E55" s="786" t="s">
        <v>3256</v>
      </c>
      <c r="F55" s="787" t="s">
        <v>3149</v>
      </c>
      <c r="G55" s="773"/>
      <c r="H55" s="263"/>
      <c r="I55" s="261"/>
    </row>
    <row r="56" spans="1:9" ht="24" customHeight="1" x14ac:dyDescent="0.25">
      <c r="A56" s="261"/>
      <c r="B56" s="792"/>
      <c r="C56" s="784">
        <v>43</v>
      </c>
      <c r="D56" s="785" t="s">
        <v>36</v>
      </c>
      <c r="E56" s="786" t="s">
        <v>3257</v>
      </c>
      <c r="F56" s="787" t="s">
        <v>3152</v>
      </c>
      <c r="G56" s="773"/>
      <c r="H56" s="263"/>
      <c r="I56" s="261"/>
    </row>
    <row r="57" spans="1:9" ht="24" customHeight="1" x14ac:dyDescent="0.25">
      <c r="A57" s="261"/>
      <c r="B57" s="792"/>
      <c r="C57" s="784">
        <v>44</v>
      </c>
      <c r="D57" s="785" t="s">
        <v>36</v>
      </c>
      <c r="E57" s="786" t="s">
        <v>3230</v>
      </c>
      <c r="F57" s="787" t="s">
        <v>3153</v>
      </c>
      <c r="G57" s="773"/>
      <c r="H57" s="263"/>
      <c r="I57" s="261"/>
    </row>
    <row r="58" spans="1:9" ht="24" customHeight="1" x14ac:dyDescent="0.25">
      <c r="A58" s="261"/>
      <c r="B58" s="792"/>
      <c r="C58" s="784">
        <v>45</v>
      </c>
      <c r="D58" s="785" t="s">
        <v>36</v>
      </c>
      <c r="E58" s="786" t="s">
        <v>3231</v>
      </c>
      <c r="F58" s="787" t="s">
        <v>3154</v>
      </c>
      <c r="G58" s="773"/>
      <c r="H58" s="263"/>
      <c r="I58" s="261"/>
    </row>
    <row r="59" spans="1:9" ht="24" customHeight="1" x14ac:dyDescent="0.25">
      <c r="A59" s="261"/>
      <c r="B59" s="792"/>
      <c r="C59" s="784">
        <v>46</v>
      </c>
      <c r="D59" s="785" t="s">
        <v>36</v>
      </c>
      <c r="E59" s="786" t="s">
        <v>3271</v>
      </c>
      <c r="F59" s="787" t="s">
        <v>3155</v>
      </c>
      <c r="G59" s="773"/>
      <c r="H59" s="263"/>
      <c r="I59" s="261"/>
    </row>
    <row r="60" spans="1:9" ht="24" customHeight="1" x14ac:dyDescent="0.25">
      <c r="A60" s="261"/>
      <c r="B60" s="792"/>
      <c r="C60" s="784">
        <v>47</v>
      </c>
      <c r="D60" s="785" t="s">
        <v>36</v>
      </c>
      <c r="E60" s="786" t="s">
        <v>3272</v>
      </c>
      <c r="F60" s="787" t="s">
        <v>3157</v>
      </c>
      <c r="G60" s="773"/>
      <c r="H60" s="263"/>
      <c r="I60" s="261"/>
    </row>
    <row r="61" spans="1:9" ht="24" customHeight="1" x14ac:dyDescent="0.25">
      <c r="A61" s="261"/>
      <c r="B61" s="792"/>
      <c r="C61" s="781">
        <v>48</v>
      </c>
      <c r="D61" s="797" t="s">
        <v>2272</v>
      </c>
      <c r="E61" s="783" t="s">
        <v>3232</v>
      </c>
      <c r="F61" s="783" t="s">
        <v>3175</v>
      </c>
      <c r="G61" s="773"/>
      <c r="H61" s="263"/>
      <c r="I61" s="261"/>
    </row>
    <row r="62" spans="1:9" ht="24" customHeight="1" x14ac:dyDescent="0.25">
      <c r="A62" s="261"/>
      <c r="B62" s="792"/>
      <c r="C62" s="781">
        <v>49</v>
      </c>
      <c r="D62" s="797" t="s">
        <v>2272</v>
      </c>
      <c r="E62" s="783" t="s">
        <v>3233</v>
      </c>
      <c r="F62" s="783" t="s">
        <v>3176</v>
      </c>
      <c r="G62" s="773"/>
      <c r="H62" s="263"/>
      <c r="I62" s="261"/>
    </row>
    <row r="63" spans="1:9" ht="24" customHeight="1" x14ac:dyDescent="0.25">
      <c r="A63" s="261"/>
      <c r="B63" s="792"/>
      <c r="C63" s="781">
        <v>50</v>
      </c>
      <c r="D63" s="797" t="s">
        <v>2272</v>
      </c>
      <c r="E63" s="783" t="s">
        <v>3234</v>
      </c>
      <c r="F63" s="783" t="s">
        <v>3177</v>
      </c>
      <c r="G63" s="773"/>
      <c r="H63" s="263"/>
      <c r="I63" s="261"/>
    </row>
    <row r="64" spans="1:9" ht="24" customHeight="1" x14ac:dyDescent="0.25">
      <c r="A64" s="261"/>
      <c r="B64" s="792"/>
      <c r="C64" s="781">
        <v>51</v>
      </c>
      <c r="D64" s="797" t="s">
        <v>2272</v>
      </c>
      <c r="E64" s="783" t="s">
        <v>3235</v>
      </c>
      <c r="F64" s="783" t="s">
        <v>3179</v>
      </c>
      <c r="G64" s="773"/>
      <c r="H64" s="263"/>
      <c r="I64" s="261"/>
    </row>
    <row r="65" spans="1:9" ht="24" customHeight="1" x14ac:dyDescent="0.25">
      <c r="A65" s="261"/>
      <c r="B65" s="792"/>
      <c r="C65" s="781">
        <v>52</v>
      </c>
      <c r="D65" s="797" t="s">
        <v>2272</v>
      </c>
      <c r="E65" s="783" t="s">
        <v>3236</v>
      </c>
      <c r="F65" s="783" t="s">
        <v>3180</v>
      </c>
      <c r="G65" s="773"/>
      <c r="H65" s="263"/>
      <c r="I65" s="261"/>
    </row>
    <row r="66" spans="1:9" ht="24" customHeight="1" x14ac:dyDescent="0.25">
      <c r="A66" s="261"/>
      <c r="B66" s="792"/>
      <c r="C66" s="784">
        <v>53</v>
      </c>
      <c r="D66" s="785" t="s">
        <v>41</v>
      </c>
      <c r="E66" s="786" t="s">
        <v>3279</v>
      </c>
      <c r="F66" s="787" t="s">
        <v>3189</v>
      </c>
      <c r="G66" s="773"/>
      <c r="H66" s="263"/>
      <c r="I66" s="261"/>
    </row>
    <row r="67" spans="1:9" ht="24" customHeight="1" x14ac:dyDescent="0.25">
      <c r="A67" s="261"/>
      <c r="B67" s="792"/>
      <c r="C67" s="784">
        <v>54</v>
      </c>
      <c r="D67" s="785" t="s">
        <v>41</v>
      </c>
      <c r="E67" s="786" t="s">
        <v>3273</v>
      </c>
      <c r="F67" s="787" t="s">
        <v>3190</v>
      </c>
      <c r="G67" s="773"/>
      <c r="H67" s="263"/>
      <c r="I67" s="261"/>
    </row>
    <row r="68" spans="1:9" ht="24" customHeight="1" x14ac:dyDescent="0.25">
      <c r="A68" s="261"/>
      <c r="B68" s="792"/>
      <c r="C68" s="784">
        <v>55</v>
      </c>
      <c r="D68" s="785" t="s">
        <v>41</v>
      </c>
      <c r="E68" s="787" t="s">
        <v>3237</v>
      </c>
      <c r="F68" s="787" t="s">
        <v>3191</v>
      </c>
      <c r="G68" s="773"/>
      <c r="H68" s="263"/>
      <c r="I68" s="261"/>
    </row>
    <row r="69" spans="1:9" ht="24" customHeight="1" x14ac:dyDescent="0.25">
      <c r="A69" s="261"/>
      <c r="B69" s="792"/>
      <c r="C69" s="784">
        <v>56</v>
      </c>
      <c r="D69" s="785" t="s">
        <v>41</v>
      </c>
      <c r="E69" s="787" t="s">
        <v>3238</v>
      </c>
      <c r="F69" s="787" t="s">
        <v>3192</v>
      </c>
      <c r="G69" s="773"/>
      <c r="H69" s="263"/>
      <c r="I69" s="261"/>
    </row>
    <row r="70" spans="1:9" ht="24" customHeight="1" x14ac:dyDescent="0.25">
      <c r="A70" s="261"/>
      <c r="B70" s="792"/>
      <c r="C70" s="784">
        <v>57</v>
      </c>
      <c r="D70" s="785" t="s">
        <v>41</v>
      </c>
      <c r="E70" s="787" t="s">
        <v>3239</v>
      </c>
      <c r="F70" s="787" t="s">
        <v>3193</v>
      </c>
      <c r="G70" s="773"/>
      <c r="H70" s="263"/>
      <c r="I70" s="261"/>
    </row>
    <row r="71" spans="1:9" ht="24" customHeight="1" x14ac:dyDescent="0.25">
      <c r="A71" s="261"/>
      <c r="B71" s="792"/>
      <c r="C71" s="784">
        <v>58</v>
      </c>
      <c r="D71" s="785" t="s">
        <v>41</v>
      </c>
      <c r="E71" s="787" t="s">
        <v>3274</v>
      </c>
      <c r="F71" s="787" t="s">
        <v>3194</v>
      </c>
      <c r="G71" s="773"/>
      <c r="H71" s="263"/>
      <c r="I71" s="261"/>
    </row>
    <row r="72" spans="1:9" ht="24" customHeight="1" x14ac:dyDescent="0.25">
      <c r="A72" s="261"/>
      <c r="B72" s="792"/>
      <c r="C72" s="784">
        <v>59</v>
      </c>
      <c r="D72" s="785" t="s">
        <v>41</v>
      </c>
      <c r="E72" s="786" t="s">
        <v>3240</v>
      </c>
      <c r="F72" s="787" t="s">
        <v>3195</v>
      </c>
      <c r="G72" s="773"/>
      <c r="H72" s="263"/>
      <c r="I72" s="261"/>
    </row>
    <row r="73" spans="1:9" ht="24" customHeight="1" x14ac:dyDescent="0.25">
      <c r="A73" s="261"/>
      <c r="B73" s="792"/>
      <c r="C73" s="788">
        <v>60</v>
      </c>
      <c r="D73" s="789" t="s">
        <v>44</v>
      </c>
      <c r="E73" s="791" t="s">
        <v>3275</v>
      </c>
      <c r="F73" s="791" t="s">
        <v>3119</v>
      </c>
      <c r="G73" s="773"/>
      <c r="H73" s="263"/>
      <c r="I73" s="261"/>
    </row>
    <row r="74" spans="1:9" ht="24" customHeight="1" x14ac:dyDescent="0.25">
      <c r="A74" s="261"/>
      <c r="B74" s="792"/>
      <c r="C74" s="788">
        <v>61</v>
      </c>
      <c r="D74" s="789" t="s">
        <v>44</v>
      </c>
      <c r="E74" s="790" t="s">
        <v>3241</v>
      </c>
      <c r="F74" s="791" t="s">
        <v>3120</v>
      </c>
      <c r="G74" s="773"/>
      <c r="H74" s="263"/>
      <c r="I74" s="261"/>
    </row>
    <row r="75" spans="1:9" ht="24" customHeight="1" x14ac:dyDescent="0.25">
      <c r="A75" s="261"/>
      <c r="B75" s="792"/>
      <c r="C75" s="788">
        <v>62</v>
      </c>
      <c r="D75" s="789" t="s">
        <v>44</v>
      </c>
      <c r="E75" s="790" t="s">
        <v>3276</v>
      </c>
      <c r="F75" s="791" t="s">
        <v>3121</v>
      </c>
      <c r="G75" s="773"/>
      <c r="H75" s="263"/>
      <c r="I75" s="261"/>
    </row>
    <row r="76" spans="1:9" ht="24" customHeight="1" x14ac:dyDescent="0.25">
      <c r="A76" s="261"/>
      <c r="B76" s="792"/>
      <c r="C76" s="788">
        <v>63</v>
      </c>
      <c r="D76" s="789" t="s">
        <v>44</v>
      </c>
      <c r="E76" s="790" t="s">
        <v>3258</v>
      </c>
      <c r="F76" s="791" t="s">
        <v>3123</v>
      </c>
      <c r="G76" s="773"/>
      <c r="H76" s="263"/>
      <c r="I76" s="261"/>
    </row>
    <row r="77" spans="1:9" ht="24" customHeight="1" x14ac:dyDescent="0.25">
      <c r="A77" s="261"/>
      <c r="B77" s="792"/>
      <c r="C77" s="788">
        <v>64</v>
      </c>
      <c r="D77" s="789" t="s">
        <v>44</v>
      </c>
      <c r="E77" s="790" t="s">
        <v>3277</v>
      </c>
      <c r="F77" s="791" t="s">
        <v>3122</v>
      </c>
      <c r="G77" s="773"/>
      <c r="H77" s="263"/>
      <c r="I77" s="261"/>
    </row>
    <row r="78" spans="1:9" ht="24" customHeight="1" x14ac:dyDescent="0.25">
      <c r="A78" s="261"/>
      <c r="B78" s="792"/>
      <c r="C78" s="788">
        <v>65</v>
      </c>
      <c r="D78" s="789" t="s">
        <v>44</v>
      </c>
      <c r="E78" s="790" t="s">
        <v>3278</v>
      </c>
      <c r="F78" s="791" t="s">
        <v>3124</v>
      </c>
      <c r="G78" s="773"/>
      <c r="H78" s="263"/>
      <c r="I78" s="261"/>
    </row>
    <row r="79" spans="1:9" ht="24" customHeight="1" x14ac:dyDescent="0.25">
      <c r="A79" s="261"/>
      <c r="B79" s="792"/>
      <c r="C79" s="788">
        <v>66</v>
      </c>
      <c r="D79" s="789" t="s">
        <v>44</v>
      </c>
      <c r="E79" s="790" t="s">
        <v>3280</v>
      </c>
      <c r="F79" s="791" t="s">
        <v>3125</v>
      </c>
      <c r="G79" s="773"/>
      <c r="H79" s="263"/>
      <c r="I79" s="261"/>
    </row>
    <row r="80" spans="1:9" ht="24" customHeight="1" x14ac:dyDescent="0.25">
      <c r="A80" s="261"/>
      <c r="B80" s="792"/>
      <c r="C80" s="788">
        <v>67</v>
      </c>
      <c r="D80" s="789" t="s">
        <v>44</v>
      </c>
      <c r="E80" s="791" t="s">
        <v>3242</v>
      </c>
      <c r="F80" s="791" t="s">
        <v>3126</v>
      </c>
      <c r="G80" s="773"/>
      <c r="H80" s="263"/>
      <c r="I80" s="261"/>
    </row>
    <row r="81" spans="1:9" ht="24" customHeight="1" x14ac:dyDescent="0.25">
      <c r="A81" s="261"/>
      <c r="B81" s="792"/>
      <c r="C81" s="788">
        <v>68</v>
      </c>
      <c r="D81" s="789" t="s">
        <v>44</v>
      </c>
      <c r="E81" s="791" t="s">
        <v>3281</v>
      </c>
      <c r="F81" s="791" t="s">
        <v>3127</v>
      </c>
      <c r="G81" s="773"/>
      <c r="H81" s="263"/>
      <c r="I81" s="261"/>
    </row>
    <row r="82" spans="1:9" ht="24" customHeight="1" x14ac:dyDescent="0.25">
      <c r="A82" s="261"/>
      <c r="B82" s="792"/>
      <c r="C82" s="788">
        <v>69</v>
      </c>
      <c r="D82" s="789" t="s">
        <v>44</v>
      </c>
      <c r="E82" s="790" t="s">
        <v>3282</v>
      </c>
      <c r="F82" s="791" t="s">
        <v>3129</v>
      </c>
      <c r="G82" s="773"/>
      <c r="H82" s="263"/>
      <c r="I82" s="261"/>
    </row>
    <row r="83" spans="1:9" ht="24" customHeight="1" x14ac:dyDescent="0.25">
      <c r="A83" s="261"/>
      <c r="B83" s="792"/>
      <c r="C83" s="784">
        <v>70</v>
      </c>
      <c r="D83" s="785" t="s">
        <v>46</v>
      </c>
      <c r="E83" s="786" t="s">
        <v>3283</v>
      </c>
      <c r="F83" s="787" t="s">
        <v>3139</v>
      </c>
      <c r="G83" s="773"/>
      <c r="H83" s="263"/>
      <c r="I83" s="261"/>
    </row>
    <row r="84" spans="1:9" ht="24" customHeight="1" x14ac:dyDescent="0.25">
      <c r="A84" s="261"/>
      <c r="B84" s="792"/>
      <c r="C84" s="784">
        <v>71</v>
      </c>
      <c r="D84" s="785" t="s">
        <v>46</v>
      </c>
      <c r="E84" s="786" t="s">
        <v>3284</v>
      </c>
      <c r="F84" s="787" t="s">
        <v>3141</v>
      </c>
      <c r="G84" s="773"/>
      <c r="H84" s="263"/>
      <c r="I84" s="261"/>
    </row>
    <row r="85" spans="1:9" ht="24" customHeight="1" x14ac:dyDescent="0.25">
      <c r="A85" s="261"/>
      <c r="B85" s="792"/>
      <c r="C85" s="784">
        <v>72</v>
      </c>
      <c r="D85" s="785" t="s">
        <v>46</v>
      </c>
      <c r="E85" s="786" t="s">
        <v>3285</v>
      </c>
      <c r="F85" s="787" t="s">
        <v>3140</v>
      </c>
      <c r="G85" s="773"/>
      <c r="H85" s="263"/>
      <c r="I85" s="261"/>
    </row>
    <row r="86" spans="1:9" ht="24" customHeight="1" x14ac:dyDescent="0.25">
      <c r="A86" s="261"/>
      <c r="B86" s="792"/>
      <c r="C86" s="784">
        <v>73</v>
      </c>
      <c r="D86" s="785" t="s">
        <v>46</v>
      </c>
      <c r="E86" s="787" t="s">
        <v>3243</v>
      </c>
      <c r="F86" s="787" t="s">
        <v>3142</v>
      </c>
      <c r="G86" s="773"/>
      <c r="H86" s="263"/>
      <c r="I86" s="261"/>
    </row>
    <row r="87" spans="1:9" x14ac:dyDescent="0.25">
      <c r="A87" s="261"/>
      <c r="B87" s="271"/>
      <c r="C87" s="272"/>
      <c r="D87" s="272"/>
      <c r="E87" s="272"/>
      <c r="F87" s="272"/>
      <c r="G87" s="272"/>
      <c r="H87" s="273"/>
      <c r="I87" s="307"/>
    </row>
    <row r="88" spans="1:9" x14ac:dyDescent="0.25">
      <c r="A88" s="261"/>
      <c r="B88" s="307"/>
      <c r="C88" s="261"/>
      <c r="D88" s="261"/>
      <c r="E88" s="261"/>
      <c r="F88" s="261"/>
      <c r="G88" s="261"/>
      <c r="H88" s="261"/>
      <c r="I88" s="261"/>
    </row>
  </sheetData>
  <sheetProtection sheet="1" formatCells="0" formatColumns="0" sort="0" autoFilter="0"/>
  <autoFilter ref="C13:F86" xr:uid="{054A46EB-2A3E-4635-A793-3790ECC0307E}"/>
  <mergeCells count="2">
    <mergeCell ref="C3:G3"/>
    <mergeCell ref="C5: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Ohje</vt:lpstr>
      <vt:lpstr>Vertailu</vt:lpstr>
      <vt:lpstr>Vastaavuus</vt:lpstr>
      <vt:lpstr>Import_KOKU</vt:lpstr>
      <vt:lpstr>Import_Kybermittari</vt:lpstr>
      <vt:lpstr>KOKU-Kybermittari</vt:lpstr>
      <vt:lpstr>Kybermittari_KOKU</vt:lpstr>
      <vt:lpstr>Import_teksti_pohja_KOKU</vt:lpstr>
      <vt:lpstr>Ohje Kehitys</vt:lpstr>
      <vt:lpstr>Investment</vt:lpstr>
      <vt:lpstr>Kehitys</vt:lpstr>
      <vt:lpstr>Parameters</vt:lpstr>
      <vt:lpstr>Languages</vt:lpstr>
      <vt:lpstr>Summary</vt:lpstr>
      <vt:lpstr>NISTmap_v2</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Koivunen Harri</dc:creator>
  <cp:lastModifiedBy>Koivunen Harri</cp:lastModifiedBy>
  <cp:lastPrinted>2022-02-09T18:39:19Z</cp:lastPrinted>
  <dcterms:created xsi:type="dcterms:W3CDTF">2021-10-20T21:40:45Z</dcterms:created>
  <dcterms:modified xsi:type="dcterms:W3CDTF">2025-10-24T09:21:55Z</dcterms:modified>
</cp:coreProperties>
</file>